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mc:AlternateContent xmlns:mc="http://schemas.openxmlformats.org/markup-compatibility/2006">
    <mc:Choice Requires="x15">
      <x15ac:absPath xmlns:x15ac="http://schemas.microsoft.com/office/spreadsheetml/2010/11/ac" url="C:\Users\U80823998\Downloads\"/>
    </mc:Choice>
  </mc:AlternateContent>
  <workbookProtection workbookAlgorithmName="SHA-512" workbookHashValue="f8hB/4vvhgJvI1E0MzTH3upmeCfi+cuuWoAi1qjBjfLLhGwxaWvNXPs3KZvOj2j/Q3hm+9ebKrnobOLw/aHzCQ==" workbookSaltValue="gH/QSAAS7CEFTECCl/RTcA==" workbookSpinCount="100000" lockStructure="1"/>
  <bookViews>
    <workbookView xWindow="0" yWindow="0" windowWidth="28800" windowHeight="12210" tabRatio="850"/>
  </bookViews>
  <sheets>
    <sheet name="Readme" sheetId="22" r:id="rId1"/>
    <sheet name="Critères d'admission" sheetId="15" r:id="rId2"/>
    <sheet name="Critère d'admission n° 5" sheetId="20" r:id="rId3"/>
    <sheet name="Berechnungsblatt (nur Ansicht)" sheetId="1" state="hidden" r:id="rId4"/>
    <sheet name="Berechnung WGK EFH" sheetId="8" state="hidden" r:id="rId5"/>
    <sheet name="Berechnung WGK MFH klein" sheetId="9" state="hidden" r:id="rId6"/>
    <sheet name="Berechnung WGK MFH gross" sheetId="10" state="hidden" r:id="rId7"/>
    <sheet name="Berechnung WGK S1" sheetId="13" state="hidden" r:id="rId8"/>
    <sheet name="Berechnung WGK S2" sheetId="14" state="hidden" r:id="rId9"/>
    <sheet name="Berechnung WGK Prozess (1)" sheetId="11" state="hidden" r:id="rId10"/>
    <sheet name="Berechnung WGK Prozess (2)" sheetId="12" state="hidden" r:id="rId11"/>
    <sheet name="Berechnung WGK Prozess (3)" sheetId="16" state="hidden" r:id="rId12"/>
    <sheet name="Berechnung WGK Prozess (4)" sheetId="17" state="hidden" r:id="rId13"/>
    <sheet name="Berechnung WGK Prozess (5)" sheetId="19" state="hidden" r:id="rId14"/>
    <sheet name="Energiepreise" sheetId="23" state="hidden" r:id="rId15"/>
  </sheets>
  <calcPr calcId="162913"/>
</workbook>
</file>

<file path=xl/calcChain.xml><?xml version="1.0" encoding="utf-8"?>
<calcChain xmlns="http://schemas.openxmlformats.org/spreadsheetml/2006/main">
  <c r="C11" i="1" l="1"/>
  <c r="E11" i="20" l="1"/>
  <c r="E10" i="1" l="1"/>
  <c r="E9" i="1"/>
  <c r="E8" i="1"/>
  <c r="E7" i="1"/>
  <c r="E6" i="1"/>
  <c r="D8" i="1"/>
  <c r="D7" i="1"/>
  <c r="D6" i="1"/>
  <c r="G16" i="20"/>
  <c r="G15" i="20"/>
  <c r="G14" i="20"/>
  <c r="G13" i="20"/>
  <c r="G12" i="20"/>
  <c r="G11" i="20"/>
  <c r="G10" i="20"/>
  <c r="E7" i="20"/>
  <c r="E8" i="20"/>
  <c r="E9" i="20"/>
  <c r="E10" i="20"/>
  <c r="D9" i="20"/>
  <c r="D8" i="20"/>
  <c r="D7" i="20"/>
  <c r="D31" i="23" l="1"/>
  <c r="D32" i="23" s="1"/>
  <c r="C31" i="23"/>
  <c r="C32" i="23" s="1"/>
  <c r="F8" i="20" s="1"/>
  <c r="H7" i="1" s="1"/>
  <c r="B31" i="23"/>
  <c r="B32" i="23" s="1"/>
  <c r="F7" i="20" s="1"/>
  <c r="H6" i="1" s="1"/>
  <c r="F29" i="23"/>
  <c r="F28" i="23"/>
  <c r="F27" i="23"/>
  <c r="F26" i="23"/>
  <c r="F25" i="23"/>
  <c r="F24" i="23"/>
  <c r="F23" i="23"/>
  <c r="F22" i="23"/>
  <c r="F21" i="23"/>
  <c r="F20" i="23"/>
  <c r="F19" i="23"/>
  <c r="F18" i="23"/>
  <c r="F10" i="20" l="1"/>
  <c r="H9" i="1" s="1"/>
  <c r="F9" i="20"/>
  <c r="H8" i="1" s="1"/>
  <c r="F11" i="20"/>
  <c r="H10" i="1" s="1"/>
  <c r="F32" i="23"/>
  <c r="O7" i="1"/>
  <c r="O8" i="1"/>
  <c r="O9" i="1"/>
  <c r="O10" i="1"/>
  <c r="O11" i="1"/>
  <c r="O12" i="1"/>
  <c r="O13" i="1"/>
  <c r="O14" i="1"/>
  <c r="O15" i="1"/>
  <c r="O6" i="1"/>
  <c r="D12" i="1"/>
  <c r="D13" i="1"/>
  <c r="D14" i="1"/>
  <c r="D15" i="1"/>
  <c r="D11" i="1"/>
  <c r="D10" i="1"/>
  <c r="D9" i="1"/>
  <c r="F13" i="20" l="1"/>
  <c r="F12" i="20"/>
  <c r="H11" i="1" s="1"/>
  <c r="F15" i="20"/>
  <c r="H14" i="1" s="1"/>
  <c r="F14" i="20"/>
  <c r="H13" i="1" s="1"/>
  <c r="H12" i="1"/>
  <c r="F16" i="20"/>
  <c r="H15" i="1" s="1"/>
  <c r="K7" i="1"/>
  <c r="L7" i="1"/>
  <c r="M7" i="1"/>
  <c r="N7" i="1"/>
  <c r="K8" i="1"/>
  <c r="L8" i="1"/>
  <c r="M8" i="1"/>
  <c r="N8" i="1"/>
  <c r="K9" i="1"/>
  <c r="L9" i="1"/>
  <c r="M9" i="1"/>
  <c r="N9" i="1"/>
  <c r="K10" i="1"/>
  <c r="L10" i="1"/>
  <c r="M10" i="1"/>
  <c r="N10" i="1"/>
  <c r="K11" i="1"/>
  <c r="L11" i="1"/>
  <c r="M11" i="1"/>
  <c r="N11" i="1"/>
  <c r="K12" i="1"/>
  <c r="L12" i="1"/>
  <c r="M12" i="1"/>
  <c r="N12" i="1"/>
  <c r="K13" i="1"/>
  <c r="L13" i="1"/>
  <c r="M13" i="1"/>
  <c r="N13" i="1"/>
  <c r="K14" i="1"/>
  <c r="L14" i="1"/>
  <c r="M14" i="1"/>
  <c r="N14" i="1"/>
  <c r="K15" i="1"/>
  <c r="L15" i="1"/>
  <c r="M15" i="1"/>
  <c r="N15" i="1"/>
  <c r="L6" i="1"/>
  <c r="M6" i="1"/>
  <c r="N6" i="1"/>
  <c r="K6" i="1"/>
  <c r="I7" i="1"/>
  <c r="I8" i="1"/>
  <c r="I6" i="1"/>
  <c r="E12" i="1"/>
  <c r="E13" i="1"/>
  <c r="E14" i="1"/>
  <c r="E15" i="1"/>
  <c r="E11" i="1"/>
  <c r="C10" i="1"/>
  <c r="C12" i="1"/>
  <c r="C13" i="1"/>
  <c r="C14" i="1"/>
  <c r="C15" i="1"/>
  <c r="C9" i="1"/>
  <c r="D9" i="19" l="1"/>
  <c r="D9" i="17"/>
  <c r="D9" i="16"/>
  <c r="D5" i="19"/>
  <c r="D4" i="19"/>
  <c r="D5" i="17"/>
  <c r="D4" i="17"/>
  <c r="D5" i="16"/>
  <c r="D4" i="16"/>
  <c r="I15" i="1"/>
  <c r="F15" i="1"/>
  <c r="I14" i="1"/>
  <c r="F14" i="1"/>
  <c r="I13" i="1"/>
  <c r="F13" i="1"/>
  <c r="D11" i="17" l="1"/>
  <c r="D16" i="17" s="1"/>
  <c r="D24" i="16"/>
  <c r="D11" i="16"/>
  <c r="D16" i="16" s="1"/>
  <c r="D24" i="19"/>
  <c r="D11" i="19"/>
  <c r="D16" i="19" s="1"/>
  <c r="D23" i="17"/>
  <c r="D24" i="17"/>
  <c r="G15" i="1"/>
  <c r="D23" i="19"/>
  <c r="G14" i="1"/>
  <c r="P14" i="1" s="1"/>
  <c r="D23" i="16"/>
  <c r="D15" i="16" l="1"/>
  <c r="G13" i="1"/>
  <c r="P13" i="1" s="1"/>
  <c r="D14" i="16"/>
  <c r="D22" i="16"/>
  <c r="D21" i="16"/>
  <c r="D15" i="19"/>
  <c r="D14" i="19"/>
  <c r="P15" i="1" s="1"/>
  <c r="D22" i="19"/>
  <c r="D21" i="19"/>
  <c r="D22" i="17"/>
  <c r="D21" i="17"/>
  <c r="D15" i="17"/>
  <c r="D14" i="17"/>
  <c r="F7" i="1"/>
  <c r="P7" i="1" s="1"/>
  <c r="F8" i="1"/>
  <c r="P8" i="1" s="1"/>
  <c r="F6" i="1"/>
  <c r="P6" i="1" s="1"/>
  <c r="D17" i="16" l="1"/>
  <c r="D20" i="16" s="1"/>
  <c r="D25" i="16" s="1"/>
  <c r="D26" i="16" s="1"/>
  <c r="R13" i="1" s="1"/>
  <c r="D17" i="19"/>
  <c r="D20" i="19" s="1"/>
  <c r="D25" i="19" s="1"/>
  <c r="D26" i="19" s="1"/>
  <c r="R15" i="1" s="1"/>
  <c r="O16" i="20" s="1"/>
  <c r="D17" i="17"/>
  <c r="D20" i="17" s="1"/>
  <c r="D25" i="17" s="1"/>
  <c r="D26" i="17" s="1"/>
  <c r="R14" i="1" s="1"/>
  <c r="D5" i="9" l="1"/>
  <c r="D5" i="8"/>
  <c r="I9" i="1"/>
  <c r="I10" i="1"/>
  <c r="F9" i="1"/>
  <c r="D4" i="13" s="1"/>
  <c r="D11" i="13" s="1"/>
  <c r="F10" i="1"/>
  <c r="D4" i="14" s="1"/>
  <c r="D9" i="12"/>
  <c r="D9" i="11"/>
  <c r="D4" i="12"/>
  <c r="D4" i="11"/>
  <c r="D4" i="10"/>
  <c r="D4" i="9"/>
  <c r="D4" i="8"/>
  <c r="D10" i="8" s="1"/>
  <c r="D15" i="8" s="1"/>
  <c r="G9" i="1" l="1"/>
  <c r="P9" i="1" s="1"/>
  <c r="D16" i="13"/>
  <c r="D24" i="11"/>
  <c r="D11" i="11"/>
  <c r="D16" i="11" s="1"/>
  <c r="D24" i="12"/>
  <c r="D11" i="12"/>
  <c r="D24" i="14"/>
  <c r="D11" i="14"/>
  <c r="D23" i="9"/>
  <c r="D10" i="9"/>
  <c r="D15" i="9" s="1"/>
  <c r="D23" i="10"/>
  <c r="D10" i="10"/>
  <c r="D15" i="10" s="1"/>
  <c r="D23" i="8"/>
  <c r="D14" i="8"/>
  <c r="D22" i="8"/>
  <c r="D24" i="13"/>
  <c r="D22" i="9"/>
  <c r="D5" i="10"/>
  <c r="D22" i="10" s="1"/>
  <c r="D5" i="12"/>
  <c r="D23" i="12" s="1"/>
  <c r="D5" i="11"/>
  <c r="D23" i="11" s="1"/>
  <c r="I12" i="1"/>
  <c r="I11" i="1"/>
  <c r="F11" i="1"/>
  <c r="F12" i="1"/>
  <c r="G10" i="1" l="1"/>
  <c r="P10" i="1" s="1"/>
  <c r="D16" i="14"/>
  <c r="G12" i="1"/>
  <c r="P12" i="1" s="1"/>
  <c r="D16" i="12"/>
  <c r="D22" i="11"/>
  <c r="G11" i="1"/>
  <c r="P11" i="1" s="1"/>
  <c r="D15" i="11"/>
  <c r="D14" i="11"/>
  <c r="D21" i="11"/>
  <c r="I16" i="1"/>
  <c r="D14" i="12"/>
  <c r="D15" i="12"/>
  <c r="D22" i="12"/>
  <c r="D21" i="8"/>
  <c r="D5" i="14"/>
  <c r="D23" i="14" s="1"/>
  <c r="D13" i="8"/>
  <c r="D20" i="8"/>
  <c r="D5" i="13"/>
  <c r="D23" i="13" s="1"/>
  <c r="D21" i="12"/>
  <c r="D21" i="10"/>
  <c r="D13" i="10"/>
  <c r="D20" i="10"/>
  <c r="D14" i="10"/>
  <c r="D21" i="9"/>
  <c r="D13" i="9"/>
  <c r="D20" i="9"/>
  <c r="D14" i="9"/>
  <c r="D17" i="11" l="1"/>
  <c r="D20" i="11" s="1"/>
  <c r="D25" i="11" s="1"/>
  <c r="D26" i="11" s="1"/>
  <c r="R11" i="1" s="1"/>
  <c r="O12" i="20" s="1"/>
  <c r="J7" i="1"/>
  <c r="Q7" i="1" s="1"/>
  <c r="N8" i="20" s="1"/>
  <c r="J8" i="1"/>
  <c r="Q8" i="1" s="1"/>
  <c r="N9" i="20" s="1"/>
  <c r="J9" i="1"/>
  <c r="Q9" i="1" s="1"/>
  <c r="N10" i="20" s="1"/>
  <c r="J11" i="1"/>
  <c r="Q11" i="1" s="1"/>
  <c r="N12" i="20" s="1"/>
  <c r="J12" i="1"/>
  <c r="Q12" i="1" s="1"/>
  <c r="N13" i="20" s="1"/>
  <c r="J6" i="1"/>
  <c r="J10" i="1"/>
  <c r="Q10" i="1" s="1"/>
  <c r="N11" i="20" s="1"/>
  <c r="J14" i="1"/>
  <c r="Q14" i="1" s="1"/>
  <c r="N15" i="20" s="1"/>
  <c r="J13" i="1"/>
  <c r="Q13" i="1" s="1"/>
  <c r="N14" i="20" s="1"/>
  <c r="J15" i="1"/>
  <c r="Q15" i="1" s="1"/>
  <c r="N16" i="20" s="1"/>
  <c r="D17" i="12"/>
  <c r="D20" i="12" s="1"/>
  <c r="D25" i="12" s="1"/>
  <c r="D26" i="12" s="1"/>
  <c r="O15" i="20" s="1"/>
  <c r="D16" i="8"/>
  <c r="D19" i="8" s="1"/>
  <c r="D24" i="8" s="1"/>
  <c r="D25" i="8" s="1"/>
  <c r="R6" i="1" s="1"/>
  <c r="O7" i="20" s="1"/>
  <c r="D22" i="13"/>
  <c r="D15" i="13"/>
  <c r="D14" i="13"/>
  <c r="D21" i="13"/>
  <c r="D22" i="14"/>
  <c r="D21" i="14"/>
  <c r="D14" i="14"/>
  <c r="D15" i="14"/>
  <c r="D16" i="10"/>
  <c r="D19" i="10" s="1"/>
  <c r="D24" i="10" s="1"/>
  <c r="D25" i="10" s="1"/>
  <c r="R8" i="1" s="1"/>
  <c r="O9" i="20" s="1"/>
  <c r="D16" i="9"/>
  <c r="D19" i="9" s="1"/>
  <c r="D24" i="9" s="1"/>
  <c r="D25" i="9" s="1"/>
  <c r="R7" i="1" s="1"/>
  <c r="O8" i="20" s="1"/>
  <c r="R12" i="1" l="1"/>
  <c r="O13" i="20" s="1"/>
  <c r="O14" i="20"/>
  <c r="Q6" i="1"/>
  <c r="J16" i="1"/>
  <c r="D17" i="14"/>
  <c r="D20" i="14" s="1"/>
  <c r="D25" i="14" s="1"/>
  <c r="D26" i="14" s="1"/>
  <c r="R10" i="1" s="1"/>
  <c r="O11" i="20" s="1"/>
  <c r="D17" i="13"/>
  <c r="D20" i="13" s="1"/>
  <c r="D25" i="13" s="1"/>
  <c r="D26" i="13" s="1"/>
  <c r="R9" i="1" s="1"/>
  <c r="R16" i="1" l="1"/>
  <c r="O17" i="20" s="1"/>
  <c r="O10" i="20"/>
  <c r="Q16" i="1"/>
  <c r="Q17" i="1" s="1"/>
  <c r="R20" i="1" s="1"/>
  <c r="N7" i="20"/>
  <c r="O20" i="20" l="1"/>
  <c r="N17" i="20"/>
  <c r="N18" i="20" l="1"/>
</calcChain>
</file>

<file path=xl/sharedStrings.xml><?xml version="1.0" encoding="utf-8"?>
<sst xmlns="http://schemas.openxmlformats.org/spreadsheetml/2006/main" count="764" uniqueCount="180">
  <si>
    <t>Komfortwärme</t>
  </si>
  <si>
    <t>CHF/a</t>
  </si>
  <si>
    <t>Wärmetyp</t>
  </si>
  <si>
    <t>0 - 50</t>
  </si>
  <si>
    <t>EFH</t>
  </si>
  <si>
    <t>Schlüsselkunde 1</t>
  </si>
  <si>
    <t>Schlüsselkunde 2</t>
  </si>
  <si>
    <t>Kundentyp</t>
  </si>
  <si>
    <t>Einheit</t>
  </si>
  <si>
    <t>Auswertung</t>
  </si>
  <si>
    <t>MFH klein</t>
  </si>
  <si>
    <t>MFH gross</t>
  </si>
  <si>
    <t>150 - 1500</t>
  </si>
  <si>
    <t>Total / Durchschnitt</t>
  </si>
  <si>
    <t>(inkl. Korrektur CO2-Ertrag)</t>
  </si>
  <si>
    <t>50 - 150</t>
  </si>
  <si>
    <t>CHF/MWh</t>
  </si>
  <si>
    <t>exkl. MWSt</t>
  </si>
  <si>
    <t>Wärmegestehungskosten</t>
  </si>
  <si>
    <t>Total Jahreskosten</t>
  </si>
  <si>
    <t>150 CHF/MWh</t>
  </si>
  <si>
    <t>Brennerstromkosten</t>
  </si>
  <si>
    <t>88% Jahresnutzungsgrad</t>
  </si>
  <si>
    <t>Brennstoffkosten</t>
  </si>
  <si>
    <t>inkl. Material</t>
  </si>
  <si>
    <t>Brenner-/Tankservice</t>
  </si>
  <si>
    <t>Kaminfeger</t>
  </si>
  <si>
    <t>3% p.a., 15 Jahre</t>
  </si>
  <si>
    <t>Kapitalkosten</t>
  </si>
  <si>
    <t>Bemerkungen</t>
  </si>
  <si>
    <t>Zusatzinfo</t>
  </si>
  <si>
    <t>Wirtschaftlichkeit exkl. MWSt</t>
  </si>
  <si>
    <t>CHF</t>
  </si>
  <si>
    <t>Total Investitionen</t>
  </si>
  <si>
    <t>Honorare, Unvorhergeshenes</t>
  </si>
  <si>
    <t>Tanksanierung</t>
  </si>
  <si>
    <t>Kessel/Brenner</t>
  </si>
  <si>
    <t>Investitionen exkl. MWSt</t>
  </si>
  <si>
    <t>MW</t>
  </si>
  <si>
    <t>Wärmeleistungsbedarf</t>
  </si>
  <si>
    <t>d/a</t>
  </si>
  <si>
    <t>Wochen pro Jahr</t>
  </si>
  <si>
    <t>d/w</t>
  </si>
  <si>
    <t>Tage pro Woche</t>
  </si>
  <si>
    <t>Stk.</t>
  </si>
  <si>
    <t>Anzahl Schichten</t>
  </si>
  <si>
    <t>Prozesswärme-bezüger Betriebsprofil</t>
  </si>
  <si>
    <t>hier entweder 0 oder 100%</t>
  </si>
  <si>
    <t>Rest ist Prozesswärme</t>
  </si>
  <si>
    <t>Anteil Komfortwärme</t>
  </si>
  <si>
    <t>allenfalls Eingabe als CHF pro 100 Liter?</t>
  </si>
  <si>
    <t>inkl. CO2-Abgabe etc.</t>
  </si>
  <si>
    <t>Heizölpreis</t>
  </si>
  <si>
    <t>MWh/a</t>
  </si>
  <si>
    <t>Wärmebedarf</t>
  </si>
  <si>
    <t>Eingabeparameter</t>
  </si>
  <si>
    <t>Berechnung Wärmegestehungskosten fossil</t>
  </si>
  <si>
    <t>Stunden pro Woche</t>
  </si>
  <si>
    <t>h</t>
  </si>
  <si>
    <t>h/w</t>
  </si>
  <si>
    <t>Gaspreis</t>
  </si>
  <si>
    <t>Input</t>
  </si>
  <si>
    <t>Schlüsselkunde I</t>
  </si>
  <si>
    <t>Schlüsselkunde II</t>
  </si>
  <si>
    <t>Schlüsselkunde III</t>
  </si>
  <si>
    <t>Schlüsselkunde IV</t>
  </si>
  <si>
    <t>Schlüsselkunde V</t>
  </si>
  <si>
    <t>Output</t>
  </si>
  <si>
    <t>Berechnungsblatt zum Kriterium Nr.5 (nur Ansicht)</t>
  </si>
  <si>
    <t>kWh hu/l heizöl</t>
  </si>
  <si>
    <t>kWh ho / kWh hu</t>
  </si>
  <si>
    <t>Bezugsmengen</t>
  </si>
  <si>
    <t>Heizöl
l1'501 - 3'000 l
[CHF/100l]</t>
  </si>
  <si>
    <t>Heizöl
9'001 - 14'000 l
[CHF/100l]</t>
  </si>
  <si>
    <t>Heizöl
über 20'000 l
[CHF/100l]</t>
  </si>
  <si>
    <t>Erdgas 
Typ V
[CHF/kWh]</t>
  </si>
  <si>
    <t>Erdgas
Typ V -10%
[CHF/kWh]</t>
  </si>
  <si>
    <r>
      <rPr>
        <sz val="10"/>
        <rFont val="Arial"/>
        <family val="2"/>
      </rPr>
      <t>Preise der letzten 12 Monate aus den Energiepreisen des Landesindex für Konsumentenpreise (LIK)</t>
    </r>
    <r>
      <rPr>
        <u/>
        <sz val="10"/>
        <color indexed="12"/>
        <rFont val="MS Sans Serif"/>
        <family val="2"/>
      </rPr>
      <t xml:space="preserve">
</t>
    </r>
    <r>
      <rPr>
        <u/>
        <sz val="10"/>
        <color indexed="12"/>
        <rFont val="Arial"/>
        <family val="2"/>
      </rPr>
      <t>https://www.bfs.admin.ch/bfs/de/home/dienstleistungen/fuer-medienschaffende/alle-veroeffentlichungen.assetdetail.3142800.html</t>
    </r>
  </si>
  <si>
    <t>Output (verlinkt mit Positivliste)</t>
  </si>
  <si>
    <t>Mittelwert CHF/100l</t>
  </si>
  <si>
    <t>Mittelwert CHF/MWh ho</t>
  </si>
  <si>
    <t>Energiebedarf</t>
  </si>
  <si>
    <t>kW</t>
  </si>
  <si>
    <t>Rp./kWh</t>
  </si>
  <si>
    <t>Leistungs-
bedarf</t>
  </si>
  <si>
    <t>jährliche
Grundgebühr
bzw. Leistungspreis</t>
  </si>
  <si>
    <t>Spezifische
Energiekosten
(Arbeitspreis)</t>
  </si>
  <si>
    <t>Prozessenergie
(und alle Spezialfälle)</t>
  </si>
  <si>
    <t>CHF/MWH ho</t>
  </si>
  <si>
    <t>MWH/a</t>
  </si>
  <si>
    <t>%</t>
  </si>
  <si>
    <t>CHF/kW</t>
  </si>
  <si>
    <t>Anzahl
Betriebsstunden
pro Woche</t>
  </si>
  <si>
    <t>Vorgabe
mittlerer
Energie-
bedarf</t>
  </si>
  <si>
    <t>Vorgabe
mittlerer
Leistungs-
bedarf</t>
  </si>
  <si>
    <t>Aktueller fossiler
Energiegpreis
(inkl. Lieferung,
Anschluss- und
Leistungsgebühr)</t>
  </si>
  <si>
    <t>Energieabsatz
pro
Kundensegment</t>
  </si>
  <si>
    <t>Anteil an
Energieabsatz</t>
  </si>
  <si>
    <t>einmalige
Anschlussgebühr,
Fixanteil</t>
  </si>
  <si>
    <t>einmalige
Anschluss-
gebühr,
variabler
Anteil</t>
  </si>
  <si>
    <t>Endkundentarif
pauschal (alle
Komponenten
inklusive)</t>
  </si>
  <si>
    <t>Kundentarif
Test</t>
  </si>
  <si>
    <t>Endkunden-
tarif</t>
  </si>
  <si>
    <t>Standardisierte
Gestehungskosten aus
Sicht der Wärmebezüger
für Referenzwärme</t>
  </si>
  <si>
    <t>Mode d'emploi</t>
  </si>
  <si>
    <t>Couleurs</t>
  </si>
  <si>
    <t>Champs obligatoires</t>
  </si>
  <si>
    <t>Saisie facultative</t>
  </si>
  <si>
    <t>Prédéfini (pas de saisie possible)</t>
  </si>
  <si>
    <t>Lien vers la Communication de l'OFEV</t>
  </si>
  <si>
    <t>Modèle pour la description de projet</t>
  </si>
  <si>
    <t>Lien vers le rapport "Konzept Positivliste für Kompensationsprojekte im Bereich Fernwärme"</t>
  </si>
  <si>
    <t>Type de chaleur</t>
  </si>
  <si>
    <t>Type de client</t>
  </si>
  <si>
    <t>Besoins énergétiques</t>
  </si>
  <si>
    <t>Puissance requise</t>
  </si>
  <si>
    <t>Prix actuel de l'énergie fossile (livraison, taxes de raccordement et de puissance incluses)</t>
  </si>
  <si>
    <t>Consommation d'énergie par segment de clients</t>
  </si>
  <si>
    <t>Taxe de raccordement unique, part fixe</t>
  </si>
  <si>
    <t>Taxe de raccordement unique, part variable</t>
  </si>
  <si>
    <t>Tarif annuel de base ou prix de la puissance</t>
  </si>
  <si>
    <t>Prix de revient standardisé de la chaleur de référence du point de vue des consommateurs</t>
  </si>
  <si>
    <t>cts/kWh</t>
  </si>
  <si>
    <t>Chaleur de confort</t>
  </si>
  <si>
    <t>Maison familiale</t>
  </si>
  <si>
    <t>Petit immeuble d'hab.</t>
  </si>
  <si>
    <t>Grand immeuble d'hab.</t>
  </si>
  <si>
    <t>Gros client 1</t>
  </si>
  <si>
    <t>Gros client 2</t>
  </si>
  <si>
    <t>Gros client I</t>
  </si>
  <si>
    <t>Gros client II</t>
  </si>
  <si>
    <t>Gros client III</t>
  </si>
  <si>
    <t>Gros client IV</t>
  </si>
  <si>
    <t>Gros client V</t>
  </si>
  <si>
    <t>Saisie dans la colonne D ou E</t>
  </si>
  <si>
    <t>Saisie dans la colonne H à K ou L</t>
  </si>
  <si>
    <t>Paramètre</t>
  </si>
  <si>
    <t>Désignation</t>
  </si>
  <si>
    <t>Unité</t>
  </si>
  <si>
    <t>Saisie</t>
  </si>
  <si>
    <t>Coûts du capital (/a)</t>
  </si>
  <si>
    <t>Coûts d'exploitation (/a)</t>
  </si>
  <si>
    <t>Coûts énergétiques (/a)</t>
  </si>
  <si>
    <t>Prix de revient moyen de la chaleur (sans la prime de risque et la marge)</t>
  </si>
  <si>
    <t>Prédéfini (pas de saisie)</t>
  </si>
  <si>
    <t>Définitions</t>
  </si>
  <si>
    <t>Frais énergétiques spécifiques
(prix du travail)</t>
  </si>
  <si>
    <t>Total / Moyenne</t>
  </si>
  <si>
    <t>Evaluation</t>
  </si>
  <si>
    <t>Lien vers les critères d'admission</t>
  </si>
  <si>
    <t>Critères d'admission n° 1 à 5</t>
  </si>
  <si>
    <t>Nombre d'heures d'exploitation par semaine</t>
  </si>
  <si>
    <t>Additionnalité économique de projets de compensation en matière de chauffage à distance : procédure simplifiée</t>
  </si>
  <si>
    <t xml:space="preserve"> Lien vers le Critère n° 5 : Tarif pondéré payé par l'utilisateur final versus prix de revient standardisé de l'installation de référence fossile</t>
  </si>
  <si>
    <t xml:space="preserve">Production de biogaz : du fait de la question des allocations concernant la chaleur et le biogaz, il est nécessaire de procéder à une évaluation détaillée de l'additionnalité. </t>
  </si>
  <si>
    <t xml:space="preserve">Production de vapeur : ces projets sont rares et il s'agit d'une utilisation particulière dans d'autres conditions cadres </t>
  </si>
  <si>
    <t xml:space="preserve">Valorisation de bois usagé : actuellement les consommateurs de bois usagé reçoivent jusqu'à 50 CHF/tonne (tendance à la hausse). Cela correspond à environ 1,2 cts/kWh lorsqu'il est utilisé pour produire de la chaleur. Comme ainsi il peut être tentant de procéder à des combustions « grises », non conformes à la loi, de tels projets ne sont pas appropriés au présent outil. Les valorisations de bois usagé (p.ex. en provenance d'une menuiserie) ne sont pas concernées. </t>
  </si>
  <si>
    <t xml:space="preserve">Le présent outil Excel « Additionnalité économique de projets de compensation en matière de chauffage à distance: procédure simplifiée » permet d'évaluer en quelques étapes la rentabilité et l'additionnalité des projets de chauffage à distance dans le cadre de leur enregistrement en tant que projet de compensation. Cet outil se fonde sur la Communication de l'OFEV et peut remplacer l'outil d'additionnalité de la fondation KliK. Il ne saurait remplacer une description de projet complète mais peut être utilisé comme partie de la description. 
</t>
  </si>
  <si>
    <t>CHF/MWh p. cal. sup.</t>
  </si>
  <si>
    <t>Énergie industrielle (et tous les cas particuliers)</t>
  </si>
  <si>
    <t>Prix payé par l'utilisateur final (prise en compte de tous les composants)</t>
  </si>
  <si>
    <t>Prix payé par l'utilisateur final</t>
  </si>
  <si>
    <t>Critère d'admission n° 5 : Tarif pondéré payé par l'utilisateur final versus prix de revient standardisé de l'installation de référence fossile</t>
  </si>
  <si>
    <t>Tarif annuel de base (taxe de la puissance) : ce montant ne dépend usuellement que de la puissance abonnée.</t>
  </si>
  <si>
    <r>
      <t>(recettes corrections CO</t>
    </r>
    <r>
      <rPr>
        <sz val="6"/>
        <color theme="1"/>
        <rFont val="Arial"/>
        <family val="2"/>
        <scheme val="minor"/>
      </rPr>
      <t>2</t>
    </r>
    <r>
      <rPr>
        <sz val="11"/>
        <color theme="1"/>
        <rFont val="Arial"/>
        <family val="2"/>
        <scheme val="minor"/>
      </rPr>
      <t xml:space="preserve"> incl.)</t>
    </r>
  </si>
  <si>
    <t>État septembre 2017 (version 1)</t>
  </si>
  <si>
    <t xml:space="preserve">Les densifications des réseaux de chauffage à distance sont souvent économiques et ainsi non admissibles à l'examen par le présent outil. Cela ne vaut pas pour les extensions. À noter : les raccordements de nouvelles zones ou de nouveaux quartiers à un réseau de chauffage à distance sont à considérer comme des extensions. Les raccordements dans des régions déjà plus ou moins équipées sont à considérer comme des densifications.  </t>
  </si>
  <si>
    <t>Indications supplémentaires (moyenne pour une durée d'utilisation de 20 ans) :</t>
  </si>
  <si>
    <r>
      <t>Recettes CO</t>
    </r>
    <r>
      <rPr>
        <sz val="6"/>
        <color theme="1"/>
        <rFont val="Arial"/>
        <family val="2"/>
        <scheme val="minor"/>
      </rPr>
      <t>2</t>
    </r>
    <r>
      <rPr>
        <sz val="11"/>
        <color theme="1"/>
        <rFont val="Arial"/>
        <family val="2"/>
        <scheme val="minor"/>
      </rPr>
      <t xml:space="preserve"> </t>
    </r>
    <r>
      <rPr>
        <sz val="9"/>
        <color theme="1"/>
        <rFont val="Arial Narrow"/>
        <family val="2"/>
      </rPr>
      <t>prévues
(uniquement la part transférée au client par le modèle tarifaire)</t>
    </r>
  </si>
  <si>
    <t xml:space="preserve">Remarque sur l'évaluation : </t>
  </si>
  <si>
    <t>Taxe de raccordement unique : il s'agit d'une contribution aux frais d'investissements liés à la réalisation du raccordement (sous-station). La taxe de raccordement peut être divisée en une part fixe et une part dépendant de la puissance requise. Ces taxes devant souvent être payées en une seule fois, il est nécessaire de fixer une durée d'amortissement en ce qui concerne les frais du client. À cet égard on admet une durée de 20 ans et on prend en compte les annuités (taux d'intérêt : 3 %). 
La taxe de raccordement est susceptible de varier selon la nature du bâtiment (nouveau bâtiment ou bâtiment existant). Pour la part liée aux nouveaux bâtiments, les requérants doivent saisir une valeur correspondante dans le segment des clients en rapport.</t>
  </si>
  <si>
    <t>Définitions de types de projet de chauffage à distance dont l'additionnalité ne peut être mise en évidence avec le présent outil :</t>
  </si>
  <si>
    <t>Frais énergétiques spécifiques (prix du travail) : cette part dépend de la quantité de chaleur [kWh] livrée. On procède souvent à une indexation supplémentaire liée au prix de l'énergie (p. ex. indice des plaquettes de bois ou prix du mazout) et au prix à la consommation.</t>
  </si>
  <si>
    <r>
      <rPr>
        <b/>
        <sz val="10"/>
        <color theme="1"/>
        <rFont val="Arial Narrow"/>
        <family val="2"/>
      </rPr>
      <t>Fiche Critères d'admission</t>
    </r>
    <r>
      <rPr>
        <sz val="10"/>
        <color theme="1"/>
        <rFont val="Arial Narrow"/>
        <family val="2"/>
      </rPr>
      <t xml:space="preserve">  
L'outil est constitué pour l'essentiel de cinq critères d'admission : (1) type de projet, (2) indépendance économique, (3) ampleur du projet, (4) coût d'acquisition des rejets de chaleur, (5) tarif payé par l'utilisateur final en comparaison avec une installation de référence fossile. Lorsque les cinq critères sont remplis, le projet est considéré comme additionnel au sens du présent outil. Si au moins un des critères n'est pas rempli, l'additionnalité ne peut pas être évaluée avec cet outil. Elle doit alors l'être au moyen des méthodes figurant au chapitre 5 de la Communication. </t>
    </r>
  </si>
  <si>
    <r>
      <rPr>
        <b/>
        <sz val="10"/>
        <color theme="1"/>
        <rFont val="Arial Narrow"/>
        <family val="2"/>
      </rPr>
      <t>Fiche Critère n° 5</t>
    </r>
    <r>
      <rPr>
        <sz val="10"/>
        <color theme="1"/>
        <rFont val="Arial Narrow"/>
        <family val="2"/>
      </rPr>
      <t xml:space="preserve"> : </t>
    </r>
    <r>
      <rPr>
        <u/>
        <sz val="10"/>
        <color theme="1"/>
        <rFont val="Arial Narrow"/>
        <family val="2"/>
      </rPr>
      <t>Tarif pondéré payé par l'utilisateur final versus prix de revient standardisé de l'installation de référence fossile</t>
    </r>
    <r>
      <rPr>
        <sz val="10"/>
        <color theme="1"/>
        <rFont val="Arial Narrow"/>
        <family val="2"/>
      </rPr>
      <t>  
Le traitement de ce critère est divisé en deux parties, une partie input et une partie output. Dans le cas de l'input, vous avez besoin des indications relatives à la structure de la clientèle prévue et au système tarifaire. Vers la saisie des données et l'évaluation&gt;&gt;</t>
    </r>
  </si>
  <si>
    <t xml:space="preserve">Les données du projet donnant des indications quant au respect des critères doivent être documentées brièvement dans la description du projet de compensation. Dans la mesure où les critères 1 à 4 sont remplis, le critère principal n° 5 peut être examiné au moyen de la fiche « Critère n° 5" du présent outil Excel. </t>
  </si>
  <si>
    <r>
      <t>L'évaluation de la rentabilité et de l'additionnalité au moyen de cet outil se fonde sur une comparaison entre le tarif moyen pondéré payé par l'utilisateur final selon le projet et le prix de revient standardisé d'un scénario de référence décentralisé fossile. Une description détaillée de la nature de cet outil figure dans le rapport final « </t>
    </r>
    <r>
      <rPr>
        <i/>
        <sz val="10"/>
        <color theme="1"/>
        <rFont val="Arial Narrow"/>
        <family val="2"/>
      </rPr>
      <t>Konzept Positivliste für Kompensationsprojekte im Bereich Fernwärme</t>
    </r>
    <r>
      <rPr>
        <sz val="10"/>
        <color theme="1"/>
        <rFont val="Arial Narrow"/>
        <family val="2"/>
      </rPr>
      <t xml:space="preserve"> ». </t>
    </r>
  </si>
  <si>
    <t>Dans la partie output (colonnes N, O) on calcule le tarif payé par l'utilisateur final pour les segments de clients et les gros clients et on l'indique en tant que moyenne pondérée. A titre de comparaison sont calculés les prix de revient standardisés pour une référence fossile. Si le prix de revient payé par l'utilisateur final (éventuelles recettes CO2 incluses) est plus de 5 % supérieur à la référence fossile, le projet est considéré comme additionnel. Cela est indiqué dans la cellule O20. Si cette condition n'est pas remplie, il est nécessaire de procéder à un examen détaillé selon le chapitre 5 de la Communication.</t>
  </si>
  <si>
    <r>
      <rPr>
        <b/>
        <sz val="10"/>
        <color theme="1"/>
        <rFont val="Arial Narrow"/>
        <family val="2"/>
      </rPr>
      <t>Instructions concernant la saisie de données relatives à l'input lié au critère n° 5</t>
    </r>
    <r>
      <rPr>
        <sz val="10"/>
        <color theme="1"/>
        <rFont val="Arial Narrow"/>
        <family val="2"/>
      </rPr>
      <t xml:space="preserve">
Les indications exigées sont réparties sur trois groupes de clients prédéfinis : maisons familiales (0 à 50 MWh/a), petits immeubles d'habitation (50 à 150 MWh/a) et grands immeubles d'habitation (150 à 1500 MWh/a). Les consommateurs de chaleur de confort avec des besoins supérieurs à 1500 MWh/a et tous les consommateurs de chaleur industrielle sont à considérer comme de gros clients. Des indications individuelles doivent être saisies pour ceux-ci. Les bâtiments publics, les écoles, etc. dont les besoins énergétiques sont inférieurs à 1500 MWh/a peuvent être saisis dans les catégories petits ou grands immeubles d'habitation.
</t>
    </r>
    <r>
      <rPr>
        <u/>
        <sz val="10"/>
        <color theme="1"/>
        <rFont val="Arial Narrow"/>
        <family val="2"/>
      </rPr>
      <t>Instructions détaillées pour la partie input</t>
    </r>
    <r>
      <rPr>
        <sz val="10"/>
        <color theme="1"/>
        <rFont val="Arial Narrow"/>
        <family val="2"/>
      </rPr>
      <t xml:space="preserve"> (colonnes B à L) :
1. Colonnes B « Type de client » et C « Besoins énergétiques » : veuillez désigner ici tous les gros clients en précisant leurs besoins énergétiques [MWh/a]. Si cela nécessite davantage de lignes, veuillez contacter le secrétariat Compensation sous kop-ch@bafu.admin.ch.
2. Colonnes D « Puissance requise » et E « Heures d'exploitation par semaine » : veuillez indiquer pour tous les gros clients la puissance requise dans le domaine Chaleur de confort et la puissance requise ou le nombre d'heures d'exploitation hebdomadaires dans le domaine Production de chaleur.
3. Colonne F « Prix actuels de l'énergie fossile » : les prix sont prédéfinis. Pour les gros clients, on peut toutefois indiquer le prix effectif pour autant qu'il puisse être justifié par une facture récente.
4. Colonne G « Consommation d'énergie par segment de clients » : veuillez indiquer la consommation d'énergie estimée par an pour les segments de clients prédéfinis (maisons familiales, petits et grands immeubles d'habitation). Les bâtiments publics, les écoles, etc. dont les besoins énergétiques sont inférieurs à 1500 MWh/a sont concernés ici.
5. Colonnes H à K : le système tarifaire est saisi ici. Veuillez indiquer pour chaque segment de clients et chaque gros client le tarif prévu ou déjà fixé contractuellement. Vous pouvez indiquer les paramètres significatifs de votre système tarifaire. Il comprend la taxe de raccordement unique avec une part fixe et une part variable, le tarif annuel de base ou le prix de la puissance, et les frais énergétiques particuliers (prix du travail). Autre possibilité : dans la colonne L vous pouvez indiquer un tarif global comprenant tous les composants. Attention : la colonne L comprend les autres saisies.
6. Cellules D23-D25 : veuillez indiquer ici le prix de revient moyen de la chaleur (sans la prime de risque et la marge) subdivisé en coûts du capital, coûts d'exploitation et coûts énergétiques. Ces indications ne servent qu'au test de la plausibilité, elles ne sont pas utilisées pour les calculs. Veuillez en outre faire figurer dans la cellule D26 les recettes prévues en provenance de la vente des attestations (uniquement la part dépassant le tarif et qui est transférée au client).</t>
    </r>
  </si>
  <si>
    <t>Prix de l'énergie : état 03.09.2020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</si>
</sst>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quot;Fr.&quot;\ #,##0.00;[Red]&quot;Fr.&quot;\ \-#,##0.00"/>
    <numFmt numFmtId="166" formatCode="0.0"/>
    <numFmt numFmtId="167" formatCode="#,##0.0"/>
    <numFmt numFmtId="168" formatCode="#,##0.000"/>
  </numFmts>
  <fonts count="37" x14ac:knownFonts="1">
    <font>
      <sz val="11"/>
      <color theme="1"/>
      <name val="Arial"/>
      <family val="2"/>
      <scheme val="minor"/>
    </font>
    <font>
      <sz val="10"/>
      <color theme="1"/>
      <name val="Arial"/>
      <family val="2"/>
      <scheme val="minor"/>
    </font>
    <font>
      <b/>
      <sz val="10"/>
      <color theme="1"/>
      <name val="Arial"/>
      <family val="2"/>
      <scheme val="minor"/>
    </font>
    <font>
      <sz val="9"/>
      <color theme="1"/>
      <name val="Arial"/>
      <family val="2"/>
      <scheme val="minor"/>
    </font>
    <font>
      <b/>
      <sz val="9"/>
      <color theme="1"/>
      <name val="Arial Narrow"/>
      <family val="2"/>
    </font>
    <font>
      <sz val="9"/>
      <color theme="1"/>
      <name val="Arial Narrow"/>
      <family val="2"/>
    </font>
    <font>
      <sz val="11"/>
      <color theme="1"/>
      <name val="Arial"/>
      <family val="2"/>
      <scheme val="minor"/>
    </font>
    <font>
      <b/>
      <sz val="12"/>
      <color theme="1"/>
      <name val="Arial Narrow"/>
      <family val="2"/>
    </font>
    <font>
      <u/>
      <sz val="11"/>
      <color theme="10"/>
      <name val="Arial"/>
      <family val="2"/>
      <scheme val="minor"/>
    </font>
    <font>
      <sz val="10"/>
      <name val="Arial"/>
      <family val="2"/>
    </font>
    <font>
      <b/>
      <sz val="10"/>
      <name val="Arial"/>
      <family val="2"/>
    </font>
    <font>
      <sz val="10"/>
      <name val="MS Sans Serif"/>
      <family val="2"/>
    </font>
    <font>
      <b/>
      <sz val="9"/>
      <name val="Arial Narrow"/>
      <family val="2"/>
    </font>
    <font>
      <u/>
      <sz val="10"/>
      <color indexed="12"/>
      <name val="MS Sans Serif"/>
      <family val="2"/>
    </font>
    <font>
      <u/>
      <sz val="10"/>
      <color indexed="12"/>
      <name val="Arial"/>
      <family val="2"/>
    </font>
    <font>
      <sz val="9"/>
      <name val="Arial Narrow"/>
      <family val="2"/>
    </font>
    <font>
      <sz val="11"/>
      <color theme="1"/>
      <name val="Arial"/>
      <family val="2"/>
      <scheme val="minor"/>
    </font>
    <font>
      <b/>
      <sz val="11"/>
      <color theme="1"/>
      <name val="Arial"/>
      <family val="2"/>
      <scheme val="minor"/>
    </font>
    <font>
      <sz val="6"/>
      <color theme="1"/>
      <name val="Arial"/>
      <family val="2"/>
      <scheme val="minor"/>
    </font>
    <font>
      <sz val="10"/>
      <color theme="1"/>
      <name val="Arial Narrow"/>
      <family val="2"/>
    </font>
    <font>
      <b/>
      <sz val="10"/>
      <color theme="1"/>
      <name val="Arial Narrow"/>
      <family val="2"/>
    </font>
    <font>
      <b/>
      <sz val="12"/>
      <color theme="1"/>
      <name val="Arial Narrow"/>
      <family val="2"/>
    </font>
    <font>
      <sz val="10"/>
      <color theme="1"/>
      <name val="Arial Narrow"/>
      <family val="2"/>
    </font>
    <font>
      <sz val="11"/>
      <color theme="1"/>
      <name val="Arial"/>
      <family val="2"/>
      <scheme val="minor"/>
    </font>
    <font>
      <u/>
      <sz val="10"/>
      <color theme="10"/>
      <name val="Arial Narrow"/>
      <family val="2"/>
    </font>
    <font>
      <u/>
      <sz val="10"/>
      <color theme="1"/>
      <name val="Arial Narrow"/>
      <family val="2"/>
    </font>
    <font>
      <sz val="10"/>
      <color theme="1"/>
      <name val="Arial"/>
      <family val="2"/>
      <scheme val="minor"/>
    </font>
    <font>
      <b/>
      <sz val="10"/>
      <color theme="0"/>
      <name val="Arial"/>
      <family val="2"/>
      <scheme val="minor"/>
    </font>
    <font>
      <b/>
      <sz val="11"/>
      <color theme="0"/>
      <name val="Arial"/>
      <family val="2"/>
      <scheme val="minor"/>
    </font>
    <font>
      <sz val="11"/>
      <color theme="1"/>
      <name val="Arial"/>
      <family val="2"/>
      <scheme val="minor"/>
    </font>
    <font>
      <b/>
      <sz val="9"/>
      <color theme="1"/>
      <name val="Arial Narrow"/>
      <family val="2"/>
    </font>
    <font>
      <sz val="9"/>
      <color theme="1"/>
      <name val="Arial Narrow"/>
      <family val="2"/>
    </font>
    <font>
      <sz val="8"/>
      <color theme="1"/>
      <name val="Arial Narrow"/>
      <family val="2"/>
    </font>
    <font>
      <sz val="10"/>
      <color theme="1"/>
      <name val="Arial Narrow"/>
      <family val="2"/>
    </font>
    <font>
      <b/>
      <sz val="10"/>
      <color theme="1"/>
      <name val="Arial Narrow"/>
      <family val="2"/>
    </font>
    <font>
      <sz val="11"/>
      <color theme="1"/>
      <name val="Arial Narrow"/>
      <family val="2"/>
    </font>
    <font>
      <i/>
      <sz val="10"/>
      <color theme="1"/>
      <name val="Arial Narrow"/>
      <family val="2"/>
    </font>
  </fonts>
  <fills count="11">
    <fill>
      <patternFill patternType="none"/>
    </fill>
    <fill>
      <patternFill patternType="gray125"/>
    </fill>
    <fill>
      <patternFill patternType="solid">
        <fgColor rgb="FFACCED5"/>
        <bgColor indexed="64"/>
      </patternFill>
    </fill>
    <fill>
      <patternFill patternType="solid">
        <fgColor rgb="FFE7F2F4"/>
        <bgColor indexed="64"/>
      </patternFill>
    </fill>
    <fill>
      <patternFill patternType="solid">
        <fgColor rgb="FFFCF0EB"/>
        <bgColor indexed="64"/>
      </patternFill>
    </fill>
    <fill>
      <patternFill patternType="solid">
        <fgColor rgb="FFFCF0D6"/>
        <bgColor indexed="64"/>
      </patternFill>
    </fill>
    <fill>
      <patternFill patternType="solid">
        <fgColor theme="0" tint="-0.14999847407452621"/>
        <bgColor indexed="64"/>
      </patternFill>
    </fill>
    <fill>
      <patternFill patternType="solid">
        <fgColor rgb="FF18768B"/>
        <bgColor indexed="64"/>
      </patternFill>
    </fill>
    <fill>
      <patternFill patternType="solid">
        <fgColor rgb="FFFDF7EA"/>
        <bgColor indexed="64"/>
      </patternFill>
    </fill>
    <fill>
      <patternFill patternType="solid">
        <fgColor rgb="FFF6D7CA"/>
        <bgColor indexed="64"/>
      </patternFill>
    </fill>
    <fill>
      <patternFill patternType="solid">
        <fgColor rgb="FFD0E5E9"/>
        <bgColor indexed="64"/>
      </patternFill>
    </fill>
  </fills>
  <borders count="48">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thick">
        <color theme="0"/>
      </left>
      <right/>
      <top style="thick">
        <color theme="0"/>
      </top>
      <bottom/>
      <diagonal/>
    </border>
    <border>
      <left style="thin">
        <color theme="0"/>
      </left>
      <right/>
      <top style="thin">
        <color theme="0"/>
      </top>
      <bottom style="thick">
        <color theme="0"/>
      </bottom>
      <diagonal/>
    </border>
    <border>
      <left style="thin">
        <color theme="0"/>
      </left>
      <right/>
      <top style="thick">
        <color theme="0"/>
      </top>
      <bottom style="thin">
        <color theme="0"/>
      </bottom>
      <diagonal/>
    </border>
    <border>
      <left style="thin">
        <color theme="0"/>
      </left>
      <right/>
      <top style="thick">
        <color theme="0"/>
      </top>
      <bottom/>
      <diagonal/>
    </border>
    <border>
      <left style="thin">
        <color theme="0"/>
      </left>
      <right style="thin">
        <color theme="0"/>
      </right>
      <top style="thick">
        <color theme="0"/>
      </top>
      <bottom/>
      <diagonal/>
    </border>
    <border>
      <left style="thin">
        <color theme="0"/>
      </left>
      <right/>
      <top/>
      <bottom/>
      <diagonal/>
    </border>
    <border>
      <left/>
      <right style="thin">
        <color theme="0"/>
      </right>
      <top style="thick">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diagonal/>
    </border>
    <border>
      <left/>
      <right style="thin">
        <color theme="0"/>
      </right>
      <top style="thin">
        <color theme="0"/>
      </top>
      <bottom/>
      <diagonal/>
    </border>
    <border>
      <left/>
      <right/>
      <top style="thick">
        <color theme="0"/>
      </top>
      <bottom/>
      <diagonal/>
    </border>
    <border>
      <left style="thin">
        <color indexed="64"/>
      </left>
      <right/>
      <top style="thick">
        <color theme="0"/>
      </top>
      <bottom/>
      <diagonal/>
    </border>
    <border>
      <left style="thin">
        <color indexed="64"/>
      </left>
      <right/>
      <top/>
      <bottom/>
      <diagonal/>
    </border>
    <border>
      <left/>
      <right style="thin">
        <color indexed="64"/>
      </right>
      <top style="thick">
        <color theme="0"/>
      </top>
      <bottom/>
      <diagonal/>
    </border>
    <border>
      <left style="thin">
        <color theme="0"/>
      </left>
      <right style="thick">
        <color theme="0"/>
      </right>
      <top style="thin">
        <color theme="0"/>
      </top>
      <bottom/>
      <diagonal/>
    </border>
    <border>
      <left style="thick">
        <color theme="0"/>
      </left>
      <right style="thick">
        <color theme="0"/>
      </right>
      <top style="thin">
        <color theme="0"/>
      </top>
      <bottom/>
      <diagonal/>
    </border>
    <border>
      <left style="thick">
        <color theme="0"/>
      </left>
      <right style="thick">
        <color theme="0"/>
      </right>
      <top style="thin">
        <color theme="0"/>
      </top>
      <bottom style="medium">
        <color theme="0"/>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medium">
        <color theme="0"/>
      </left>
      <right/>
      <top/>
      <bottom/>
      <diagonal/>
    </border>
    <border>
      <left style="thick">
        <color theme="0"/>
      </left>
      <right/>
      <top style="thin">
        <color theme="0"/>
      </top>
      <bottom style="medium">
        <color theme="0"/>
      </bottom>
      <diagonal/>
    </border>
    <border>
      <left style="thick">
        <color theme="0"/>
      </left>
      <right style="medium">
        <color theme="0"/>
      </right>
      <top style="thin">
        <color theme="0"/>
      </top>
      <bottom style="thick">
        <color theme="0"/>
      </bottom>
      <diagonal/>
    </border>
    <border>
      <left style="medium">
        <color theme="0"/>
      </left>
      <right style="thick">
        <color theme="0"/>
      </right>
      <top style="thin">
        <color theme="0"/>
      </top>
      <bottom style="thick">
        <color theme="0"/>
      </bottom>
      <diagonal/>
    </border>
  </borders>
  <cellStyleXfs count="5">
    <xf numFmtId="0" fontId="0" fillId="0" borderId="0"/>
    <xf numFmtId="9" fontId="6" fillId="0" borderId="0" applyFont="0" applyFill="0" applyBorder="0" applyAlignment="0" applyProtection="0"/>
    <xf numFmtId="0" fontId="8" fillId="0" borderId="0" applyNumberFormat="0" applyFill="0" applyBorder="0" applyAlignment="0" applyProtection="0"/>
    <xf numFmtId="164" fontId="6" fillId="0" borderId="0" applyFont="0" applyFill="0" applyBorder="0" applyAlignment="0" applyProtection="0"/>
    <xf numFmtId="0" fontId="11" fillId="0" borderId="0"/>
  </cellStyleXfs>
  <cellXfs count="211">
    <xf numFmtId="0" fontId="0" fillId="0" borderId="0" xfId="0"/>
    <xf numFmtId="0" fontId="1" fillId="0" borderId="0" xfId="0" applyFont="1"/>
    <xf numFmtId="0" fontId="2" fillId="0" borderId="0" xfId="0" applyFont="1"/>
    <xf numFmtId="0" fontId="4" fillId="2" borderId="1" xfId="0" applyFont="1" applyFill="1" applyBorder="1" applyAlignment="1">
      <alignment vertical="top" wrapText="1"/>
    </xf>
    <xf numFmtId="0" fontId="5" fillId="3" borderId="1" xfId="0" applyFont="1" applyFill="1" applyBorder="1"/>
    <xf numFmtId="0" fontId="5" fillId="0" borderId="1" xfId="0" applyFont="1" applyBorder="1"/>
    <xf numFmtId="0" fontId="5" fillId="3" borderId="1" xfId="0" applyFont="1" applyFill="1" applyBorder="1" applyAlignment="1">
      <alignment horizontal="left" vertical="top" wrapText="1"/>
    </xf>
    <xf numFmtId="0" fontId="4" fillId="2" borderId="1" xfId="0" applyFont="1" applyFill="1" applyBorder="1"/>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4"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9" fontId="4" fillId="3" borderId="1" xfId="0" applyNumberFormat="1" applyFont="1" applyFill="1" applyBorder="1" applyAlignment="1">
      <alignment vertical="center"/>
    </xf>
    <xf numFmtId="166" fontId="4" fillId="3" borderId="1" xfId="0" applyNumberFormat="1" applyFont="1" applyFill="1" applyBorder="1" applyAlignment="1">
      <alignment horizontal="center" vertical="center"/>
    </xf>
    <xf numFmtId="0" fontId="5" fillId="3" borderId="1" xfId="0" applyFont="1" applyFill="1" applyBorder="1" applyAlignment="1">
      <alignment vertical="center"/>
    </xf>
    <xf numFmtId="0" fontId="4" fillId="0" borderId="1" xfId="0" applyFont="1" applyBorder="1"/>
    <xf numFmtId="0" fontId="1" fillId="0" borderId="1" xfId="0" applyFont="1" applyBorder="1"/>
    <xf numFmtId="0" fontId="3" fillId="0" borderId="1" xfId="0" applyFont="1" applyBorder="1"/>
    <xf numFmtId="0" fontId="5" fillId="0" borderId="1" xfId="0" applyFont="1" applyFill="1" applyBorder="1" applyAlignment="1">
      <alignment horizontal="center"/>
    </xf>
    <xf numFmtId="0" fontId="4" fillId="0" borderId="1" xfId="0" applyFont="1" applyBorder="1" applyAlignment="1"/>
    <xf numFmtId="166" fontId="5" fillId="3" borderId="1" xfId="0" applyNumberFormat="1" applyFont="1" applyFill="1" applyBorder="1" applyAlignment="1">
      <alignment horizontal="center" vertical="center"/>
    </xf>
    <xf numFmtId="0" fontId="5" fillId="0" borderId="2" xfId="0" applyFont="1" applyBorder="1"/>
    <xf numFmtId="0" fontId="5" fillId="0" borderId="3" xfId="0" applyFont="1" applyBorder="1"/>
    <xf numFmtId="0" fontId="5" fillId="0" borderId="2" xfId="0" applyFont="1" applyFill="1" applyBorder="1" applyAlignment="1">
      <alignment horizontal="center"/>
    </xf>
    <xf numFmtId="0" fontId="1" fillId="0" borderId="0" xfId="0" applyFont="1" applyFill="1"/>
    <xf numFmtId="3" fontId="5" fillId="4" borderId="1" xfId="0" applyNumberFormat="1" applyFont="1" applyFill="1" applyBorder="1" applyAlignment="1">
      <alignment vertical="center"/>
    </xf>
    <xf numFmtId="3" fontId="5" fillId="4"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xf>
    <xf numFmtId="9" fontId="4"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9" fontId="4" fillId="3" borderId="3" xfId="0" applyNumberFormat="1" applyFont="1" applyFill="1" applyBorder="1" applyAlignment="1">
      <alignment vertical="center"/>
    </xf>
    <xf numFmtId="166" fontId="4" fillId="3" borderId="3" xfId="0" applyNumberFormat="1" applyFont="1" applyFill="1" applyBorder="1" applyAlignment="1">
      <alignment horizontal="center" vertical="center"/>
    </xf>
    <xf numFmtId="0" fontId="1" fillId="0" borderId="0" xfId="0" applyFont="1" applyAlignment="1">
      <alignment horizontal="center"/>
    </xf>
    <xf numFmtId="4" fontId="5" fillId="3" borderId="1" xfId="0" applyNumberFormat="1" applyFont="1" applyFill="1" applyBorder="1" applyAlignment="1">
      <alignment horizontal="center"/>
    </xf>
    <xf numFmtId="3" fontId="5" fillId="3" borderId="1" xfId="0" applyNumberFormat="1" applyFont="1" applyFill="1" applyBorder="1" applyAlignment="1">
      <alignment horizontal="center"/>
    </xf>
    <xf numFmtId="0" fontId="4" fillId="2" borderId="1" xfId="0" applyFont="1" applyFill="1" applyBorder="1" applyAlignment="1">
      <alignment horizontal="center"/>
    </xf>
    <xf numFmtId="168" fontId="5" fillId="3" borderId="1" xfId="0" applyNumberFormat="1" applyFont="1" applyFill="1" applyBorder="1" applyAlignment="1">
      <alignment horizontal="center"/>
    </xf>
    <xf numFmtId="3" fontId="5" fillId="4" borderId="1" xfId="0" applyNumberFormat="1" applyFont="1" applyFill="1" applyBorder="1" applyAlignment="1">
      <alignment horizontal="center"/>
    </xf>
    <xf numFmtId="4" fontId="5" fillId="4" borderId="1" xfId="0" applyNumberFormat="1" applyFont="1" applyFill="1" applyBorder="1" applyAlignment="1">
      <alignment horizontal="center"/>
    </xf>
    <xf numFmtId="0" fontId="5" fillId="3" borderId="3" xfId="0" applyFont="1" applyFill="1" applyBorder="1" applyAlignment="1">
      <alignment horizontal="left" vertical="top" wrapText="1"/>
    </xf>
    <xf numFmtId="0" fontId="5" fillId="0" borderId="1" xfId="0" applyFont="1" applyBorder="1" applyAlignment="1">
      <alignment horizontal="center"/>
    </xf>
    <xf numFmtId="9" fontId="5" fillId="3" borderId="1" xfId="1" applyFont="1" applyFill="1" applyBorder="1" applyAlignment="1">
      <alignment horizontal="center"/>
    </xf>
    <xf numFmtId="167" fontId="5" fillId="3" borderId="1" xfId="0" applyNumberFormat="1" applyFont="1" applyFill="1" applyBorder="1" applyAlignment="1">
      <alignment horizontal="center"/>
    </xf>
    <xf numFmtId="0" fontId="4" fillId="0" borderId="1" xfId="0" applyFont="1" applyFill="1" applyBorder="1"/>
    <xf numFmtId="164" fontId="5" fillId="3" borderId="1" xfId="0" applyNumberFormat="1" applyFont="1" applyFill="1" applyBorder="1" applyAlignment="1">
      <alignment horizontal="center" vertical="center" wrapText="1"/>
    </xf>
    <xf numFmtId="165" fontId="1" fillId="0" borderId="0" xfId="0" applyNumberFormat="1" applyFont="1"/>
    <xf numFmtId="0" fontId="4" fillId="0" borderId="0" xfId="0" applyFont="1" applyFill="1"/>
    <xf numFmtId="1" fontId="5" fillId="3"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5" fillId="0" borderId="7" xfId="0" applyFont="1" applyFill="1" applyBorder="1" applyAlignment="1">
      <alignment horizontal="center"/>
    </xf>
    <xf numFmtId="0" fontId="5" fillId="0" borderId="6" xfId="0" applyFont="1" applyFill="1" applyBorder="1" applyAlignment="1">
      <alignment horizont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10" xfId="0" applyFont="1" applyFill="1" applyBorder="1" applyAlignment="1">
      <alignment horizontal="center"/>
    </xf>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5" fillId="0" borderId="16" xfId="0" applyFont="1" applyBorder="1"/>
    <xf numFmtId="0" fontId="1" fillId="0" borderId="16" xfId="0" applyFont="1" applyBorder="1"/>
    <xf numFmtId="0" fontId="1" fillId="0" borderId="17" xfId="0" applyFont="1" applyBorder="1"/>
    <xf numFmtId="0" fontId="5" fillId="0" borderId="0" xfId="0" applyFont="1"/>
    <xf numFmtId="0" fontId="5" fillId="0" borderId="15" xfId="0" applyFont="1" applyFill="1" applyBorder="1" applyAlignment="1">
      <alignment horizontal="center"/>
    </xf>
    <xf numFmtId="0" fontId="5" fillId="0" borderId="18" xfId="0" applyFont="1" applyFill="1" applyBorder="1" applyAlignment="1">
      <alignment horizontal="center"/>
    </xf>
    <xf numFmtId="0" fontId="7" fillId="0" borderId="0" xfId="0" applyFont="1"/>
    <xf numFmtId="0" fontId="7" fillId="0" borderId="1" xfId="0" applyFont="1" applyBorder="1"/>
    <xf numFmtId="0" fontId="9" fillId="0" borderId="0" xfId="0" applyFont="1" applyFill="1"/>
    <xf numFmtId="164" fontId="0" fillId="0" borderId="0" xfId="3" applyFont="1" applyFill="1"/>
    <xf numFmtId="0" fontId="0" fillId="0" borderId="0" xfId="0" applyFill="1"/>
    <xf numFmtId="0" fontId="10" fillId="0" borderId="0" xfId="0" applyFont="1" applyFill="1" applyBorder="1" applyAlignment="1">
      <alignment vertical="center"/>
    </xf>
    <xf numFmtId="0" fontId="12" fillId="0" borderId="0" xfId="4" applyFont="1" applyFill="1" applyBorder="1" applyAlignment="1">
      <alignment horizontal="center" vertical="center" wrapText="1"/>
    </xf>
    <xf numFmtId="0" fontId="9" fillId="9" borderId="22" xfId="4" applyFont="1" applyFill="1" applyBorder="1" applyAlignment="1" applyProtection="1">
      <alignment horizontal="center" vertical="center" wrapText="1"/>
      <protection locked="0"/>
    </xf>
    <xf numFmtId="0" fontId="9" fillId="9" borderId="23" xfId="4" applyFont="1" applyFill="1" applyBorder="1" applyAlignment="1" applyProtection="1">
      <alignment horizontal="center" vertical="center" wrapText="1"/>
      <protection locked="0"/>
    </xf>
    <xf numFmtId="0" fontId="9" fillId="9" borderId="24" xfId="0" applyFont="1" applyFill="1" applyBorder="1" applyAlignment="1" applyProtection="1">
      <alignment vertical="center"/>
      <protection locked="0"/>
    </xf>
    <xf numFmtId="0" fontId="9" fillId="0" borderId="0" xfId="0" applyFont="1" applyFill="1" applyAlignment="1">
      <alignment vertical="center"/>
    </xf>
    <xf numFmtId="0" fontId="0" fillId="9" borderId="19" xfId="0" applyFill="1" applyBorder="1"/>
    <xf numFmtId="0" fontId="0" fillId="9" borderId="20" xfId="0" applyFill="1" applyBorder="1"/>
    <xf numFmtId="0" fontId="0" fillId="9" borderId="21" xfId="0" applyFill="1" applyBorder="1"/>
    <xf numFmtId="0" fontId="9" fillId="9" borderId="25" xfId="4" applyFont="1" applyFill="1" applyBorder="1" applyAlignment="1" applyProtection="1">
      <alignment horizontal="center" vertical="center" wrapText="1"/>
      <protection locked="0"/>
    </xf>
    <xf numFmtId="0" fontId="9" fillId="9" borderId="0" xfId="4" applyFont="1" applyFill="1" applyBorder="1" applyAlignment="1" applyProtection="1">
      <alignment horizontal="center" vertical="center" wrapText="1"/>
      <protection locked="0"/>
    </xf>
    <xf numFmtId="0" fontId="9" fillId="9" borderId="26" xfId="0" applyFont="1" applyFill="1" applyBorder="1" applyAlignment="1" applyProtection="1">
      <alignment vertical="center"/>
      <protection locked="0"/>
    </xf>
    <xf numFmtId="0" fontId="0" fillId="10" borderId="19" xfId="0" applyFill="1" applyBorder="1"/>
    <xf numFmtId="0" fontId="0" fillId="10" borderId="20" xfId="0" applyFill="1" applyBorder="1"/>
    <xf numFmtId="0" fontId="0" fillId="10" borderId="21" xfId="0" applyFill="1" applyBorder="1"/>
    <xf numFmtId="0" fontId="9" fillId="9" borderId="27" xfId="4" applyFont="1" applyFill="1" applyBorder="1" applyAlignment="1" applyProtection="1">
      <alignment horizontal="center" vertical="center" wrapText="1"/>
      <protection locked="0"/>
    </xf>
    <xf numFmtId="0" fontId="9" fillId="9" borderId="28" xfId="4" applyFont="1" applyFill="1" applyBorder="1" applyAlignment="1" applyProtection="1">
      <alignment horizontal="center" vertical="center" wrapText="1"/>
      <protection locked="0"/>
    </xf>
    <xf numFmtId="0" fontId="9" fillId="9" borderId="29" xfId="0" applyFont="1" applyFill="1" applyBorder="1" applyAlignment="1" applyProtection="1">
      <alignment vertical="center"/>
      <protection locked="0"/>
    </xf>
    <xf numFmtId="0" fontId="0" fillId="0" borderId="0" xfId="0" applyAlignment="1">
      <alignment vertical="center"/>
    </xf>
    <xf numFmtId="0" fontId="15" fillId="0" borderId="0" xfId="4" applyFont="1" applyFill="1" applyBorder="1" applyAlignment="1">
      <alignment horizontal="left" vertical="center" wrapText="1"/>
    </xf>
    <xf numFmtId="0" fontId="9" fillId="0" borderId="0" xfId="0" applyFont="1" applyFill="1" applyBorder="1" applyAlignment="1">
      <alignment vertical="center"/>
    </xf>
    <xf numFmtId="2" fontId="9" fillId="0" borderId="0" xfId="4" applyNumberFormat="1" applyFont="1" applyFill="1" applyBorder="1" applyAlignment="1">
      <alignment horizontal="center" vertical="center" wrapText="1"/>
    </xf>
    <xf numFmtId="0" fontId="0" fillId="6" borderId="0" xfId="0" applyFill="1" applyAlignment="1">
      <alignment vertical="center"/>
    </xf>
    <xf numFmtId="0" fontId="15" fillId="6" borderId="0" xfId="4" applyFont="1" applyFill="1" applyBorder="1" applyAlignment="1">
      <alignment horizontal="left" vertical="center" wrapText="1"/>
    </xf>
    <xf numFmtId="2" fontId="9" fillId="10" borderId="19" xfId="4" applyNumberFormat="1" applyFont="1" applyFill="1" applyBorder="1" applyAlignment="1">
      <alignment horizontal="center" vertical="center" wrapText="1"/>
    </xf>
    <xf numFmtId="2" fontId="9" fillId="10" borderId="20" xfId="4" applyNumberFormat="1" applyFont="1" applyFill="1" applyBorder="1" applyAlignment="1">
      <alignment horizontal="center" vertical="center" wrapText="1"/>
    </xf>
    <xf numFmtId="2" fontId="9" fillId="10" borderId="21" xfId="4" applyNumberFormat="1" applyFont="1" applyFill="1" applyBorder="1" applyAlignment="1">
      <alignment horizontal="center" vertical="center" wrapText="1"/>
    </xf>
    <xf numFmtId="2" fontId="9" fillId="10" borderId="30" xfId="4" applyNumberFormat="1" applyFont="1" applyFill="1" applyBorder="1" applyAlignment="1">
      <alignment horizontal="center" vertical="center" wrapText="1"/>
    </xf>
    <xf numFmtId="0" fontId="5" fillId="0" borderId="31" xfId="0" applyFont="1" applyBorder="1" applyAlignment="1">
      <alignment vertical="center"/>
    </xf>
    <xf numFmtId="0" fontId="5" fillId="0" borderId="31" xfId="0" applyFont="1" applyBorder="1" applyAlignment="1">
      <alignment horizontal="center" vertical="center"/>
    </xf>
    <xf numFmtId="167" fontId="5" fillId="4" borderId="1" xfId="0" applyNumberFormat="1" applyFont="1" applyFill="1" applyBorder="1" applyAlignment="1">
      <alignment vertical="center"/>
    </xf>
    <xf numFmtId="0" fontId="5" fillId="0" borderId="1" xfId="0" applyFont="1" applyFill="1" applyBorder="1" applyAlignment="1">
      <alignment horizontal="center" vertical="center" wrapText="1"/>
    </xf>
    <xf numFmtId="0" fontId="5" fillId="0" borderId="0" xfId="0" applyFont="1" applyFill="1"/>
    <xf numFmtId="0" fontId="16" fillId="0" borderId="6" xfId="0" applyFont="1" applyBorder="1"/>
    <xf numFmtId="0" fontId="16" fillId="0" borderId="0" xfId="0" applyFont="1"/>
    <xf numFmtId="0" fontId="17" fillId="0" borderId="0" xfId="0" applyFont="1"/>
    <xf numFmtId="0" fontId="0" fillId="0" borderId="0" xfId="0" quotePrefix="1" applyFont="1"/>
    <xf numFmtId="0" fontId="0" fillId="0" borderId="0" xfId="0" quotePrefix="1" applyFont="1" applyAlignment="1">
      <alignment wrapText="1"/>
    </xf>
    <xf numFmtId="0" fontId="0" fillId="0" borderId="0" xfId="0" applyFont="1" applyAlignment="1">
      <alignment wrapText="1"/>
    </xf>
    <xf numFmtId="0" fontId="21" fillId="0" borderId="0" xfId="0" applyFont="1"/>
    <xf numFmtId="0" fontId="22" fillId="0" borderId="0" xfId="0" applyFont="1"/>
    <xf numFmtId="0" fontId="24" fillId="0" borderId="0" xfId="2" applyFont="1" applyAlignment="1">
      <alignment vertical="top" wrapText="1"/>
    </xf>
    <xf numFmtId="0" fontId="23" fillId="0" borderId="0" xfId="0" applyFont="1" applyAlignment="1">
      <alignment vertical="top" wrapText="1"/>
    </xf>
    <xf numFmtId="0" fontId="23" fillId="0" borderId="0" xfId="0" applyFont="1" applyAlignment="1">
      <alignment wrapText="1"/>
    </xf>
    <xf numFmtId="0" fontId="22" fillId="4" borderId="0" xfId="0" applyFont="1" applyFill="1"/>
    <xf numFmtId="0" fontId="22" fillId="5" borderId="0" xfId="0" applyFont="1" applyFill="1"/>
    <xf numFmtId="0" fontId="22" fillId="3" borderId="0" xfId="0" applyFont="1" applyFill="1"/>
    <xf numFmtId="0" fontId="26" fillId="0" borderId="0" xfId="0" applyFont="1"/>
    <xf numFmtId="0" fontId="26" fillId="0" borderId="32" xfId="0" applyFont="1" applyBorder="1"/>
    <xf numFmtId="0" fontId="29" fillId="0" borderId="0" xfId="0" applyFont="1" applyFill="1" applyBorder="1" applyAlignment="1">
      <alignment horizontal="center" vertical="center"/>
    </xf>
    <xf numFmtId="0" fontId="26" fillId="0" borderId="13" xfId="0" applyFont="1" applyBorder="1"/>
    <xf numFmtId="0" fontId="30" fillId="2" borderId="39" xfId="0" applyFont="1" applyFill="1" applyBorder="1" applyAlignment="1">
      <alignment vertical="top" wrapText="1"/>
    </xf>
    <xf numFmtId="0" fontId="30" fillId="2" borderId="40" xfId="0" applyFont="1" applyFill="1" applyBorder="1" applyAlignment="1">
      <alignment vertical="top" wrapText="1"/>
    </xf>
    <xf numFmtId="0" fontId="30" fillId="2" borderId="41" xfId="0" applyFont="1" applyFill="1" applyBorder="1" applyAlignment="1">
      <alignment vertical="top" wrapText="1"/>
    </xf>
    <xf numFmtId="0" fontId="30" fillId="2" borderId="45" xfId="0" applyFont="1" applyFill="1" applyBorder="1" applyAlignment="1">
      <alignment vertical="top" wrapText="1"/>
    </xf>
    <xf numFmtId="0" fontId="30" fillId="0" borderId="44" xfId="0" applyFont="1" applyFill="1" applyBorder="1" applyAlignment="1">
      <alignment vertical="top" wrapText="1"/>
    </xf>
    <xf numFmtId="0" fontId="30" fillId="2" borderId="47" xfId="0" applyFont="1" applyFill="1" applyBorder="1" applyAlignment="1">
      <alignment vertical="top" wrapText="1"/>
    </xf>
    <xf numFmtId="0" fontId="30" fillId="2" borderId="46" xfId="0" applyFont="1" applyFill="1" applyBorder="1" applyAlignment="1">
      <alignment vertical="top" wrapText="1"/>
    </xf>
    <xf numFmtId="0" fontId="30" fillId="2" borderId="42" xfId="0" applyFont="1" applyFill="1" applyBorder="1" applyAlignment="1">
      <alignment vertical="top" wrapText="1"/>
    </xf>
    <xf numFmtId="0" fontId="30" fillId="2" borderId="43" xfId="0" applyFont="1" applyFill="1" applyBorder="1" applyAlignment="1">
      <alignment vertical="top" wrapText="1"/>
    </xf>
    <xf numFmtId="0" fontId="30" fillId="0" borderId="0" xfId="0" applyFont="1" applyFill="1" applyBorder="1" applyAlignment="1">
      <alignment vertical="top" wrapText="1"/>
    </xf>
    <xf numFmtId="0" fontId="31" fillId="3" borderId="4" xfId="0" applyFont="1" applyFill="1" applyBorder="1" applyAlignment="1">
      <alignment vertical="center" wrapText="1"/>
    </xf>
    <xf numFmtId="0" fontId="31" fillId="3" borderId="4" xfId="0" applyFont="1" applyFill="1" applyBorder="1" applyAlignment="1">
      <alignment horizontal="center" vertical="center" wrapText="1"/>
    </xf>
    <xf numFmtId="164" fontId="31" fillId="3" borderId="4" xfId="0" applyNumberFormat="1" applyFont="1" applyFill="1" applyBorder="1" applyAlignment="1">
      <alignment horizontal="center" vertical="center" wrapText="1"/>
    </xf>
    <xf numFmtId="3" fontId="31" fillId="4" borderId="4" xfId="0" applyNumberFormat="1" applyFont="1" applyFill="1" applyBorder="1" applyAlignment="1" applyProtection="1">
      <alignment horizontal="center" vertical="center" wrapText="1"/>
      <protection locked="0"/>
    </xf>
    <xf numFmtId="3" fontId="31" fillId="4" borderId="4" xfId="0" applyNumberFormat="1" applyFont="1" applyFill="1" applyBorder="1" applyAlignment="1" applyProtection="1">
      <alignment vertical="center"/>
      <protection locked="0"/>
    </xf>
    <xf numFmtId="167" fontId="31" fillId="4" borderId="4" xfId="0" applyNumberFormat="1" applyFont="1" applyFill="1" applyBorder="1" applyAlignment="1" applyProtection="1">
      <alignment vertical="center"/>
      <protection locked="0"/>
    </xf>
    <xf numFmtId="167" fontId="31" fillId="0" borderId="0" xfId="0" applyNumberFormat="1" applyFont="1" applyFill="1" applyBorder="1" applyAlignment="1">
      <alignment vertical="center"/>
    </xf>
    <xf numFmtId="166" fontId="31" fillId="3" borderId="1" xfId="0" applyNumberFormat="1" applyFont="1" applyFill="1" applyBorder="1" applyAlignment="1">
      <alignment horizontal="center" vertical="center"/>
    </xf>
    <xf numFmtId="0" fontId="31" fillId="3" borderId="1" xfId="0" applyFont="1" applyFill="1" applyBorder="1" applyAlignment="1">
      <alignment vertical="center" wrapText="1"/>
    </xf>
    <xf numFmtId="0" fontId="31" fillId="3" borderId="1" xfId="0" applyFont="1" applyFill="1" applyBorder="1" applyAlignment="1">
      <alignment horizontal="center" vertical="center" wrapText="1"/>
    </xf>
    <xf numFmtId="164" fontId="31" fillId="3" borderId="1" xfId="0" applyNumberFormat="1" applyFont="1" applyFill="1" applyBorder="1" applyAlignment="1">
      <alignment horizontal="center" vertical="center" wrapText="1"/>
    </xf>
    <xf numFmtId="3" fontId="31" fillId="4" borderId="1" xfId="0" applyNumberFormat="1" applyFont="1" applyFill="1" applyBorder="1" applyAlignment="1" applyProtection="1">
      <alignment horizontal="center" vertical="center" wrapText="1"/>
      <protection locked="0"/>
    </xf>
    <xf numFmtId="3" fontId="31" fillId="4" borderId="1" xfId="0" applyNumberFormat="1" applyFont="1" applyFill="1" applyBorder="1" applyAlignment="1" applyProtection="1">
      <alignment vertical="center"/>
      <protection locked="0"/>
    </xf>
    <xf numFmtId="167" fontId="31" fillId="4" borderId="1" xfId="0" applyNumberFormat="1" applyFont="1" applyFill="1" applyBorder="1" applyAlignment="1" applyProtection="1">
      <alignment vertical="center"/>
      <protection locked="0"/>
    </xf>
    <xf numFmtId="0" fontId="31" fillId="4" borderId="1" xfId="0" applyFont="1" applyFill="1" applyBorder="1" applyAlignment="1" applyProtection="1">
      <alignment vertical="center" wrapText="1"/>
      <protection locked="0"/>
    </xf>
    <xf numFmtId="164" fontId="31" fillId="5" borderId="1" xfId="0" applyNumberFormat="1" applyFont="1" applyFill="1" applyBorder="1" applyAlignment="1" applyProtection="1">
      <alignment horizontal="center" vertical="center" wrapText="1"/>
      <protection locked="0"/>
    </xf>
    <xf numFmtId="0" fontId="31" fillId="4" borderId="1" xfId="0" applyFont="1" applyFill="1" applyBorder="1" applyAlignment="1" applyProtection="1">
      <alignment horizontal="center" vertical="center" wrapText="1"/>
      <protection locked="0"/>
    </xf>
    <xf numFmtId="0" fontId="26" fillId="0" borderId="36" xfId="0" applyFont="1" applyBorder="1"/>
    <xf numFmtId="0" fontId="26" fillId="0" borderId="37" xfId="0" applyFont="1" applyFill="1" applyBorder="1"/>
    <xf numFmtId="166" fontId="30" fillId="3" borderId="1" xfId="0" applyNumberFormat="1" applyFont="1" applyFill="1" applyBorder="1" applyAlignment="1">
      <alignment horizontal="center" vertical="center"/>
    </xf>
    <xf numFmtId="0" fontId="31" fillId="0" borderId="1" xfId="0" applyFont="1" applyFill="1" applyBorder="1" applyAlignment="1">
      <alignment vertical="center" wrapText="1"/>
    </xf>
    <xf numFmtId="0" fontId="26" fillId="0" borderId="1" xfId="0" applyFont="1" applyBorder="1"/>
    <xf numFmtId="0" fontId="31" fillId="0" borderId="1" xfId="0" applyFont="1" applyBorder="1"/>
    <xf numFmtId="0" fontId="31" fillId="0" borderId="3" xfId="0" applyFont="1" applyBorder="1"/>
    <xf numFmtId="0" fontId="30" fillId="0" borderId="1" xfId="0" applyFont="1" applyBorder="1" applyAlignment="1"/>
    <xf numFmtId="0" fontId="31" fillId="0" borderId="31" xfId="0" applyFont="1" applyBorder="1" applyAlignment="1">
      <alignment vertical="center"/>
    </xf>
    <xf numFmtId="0" fontId="30" fillId="0" borderId="31" xfId="0" applyFont="1" applyBorder="1" applyAlignment="1">
      <alignment vertical="center"/>
    </xf>
    <xf numFmtId="0" fontId="31" fillId="0" borderId="0" xfId="0" applyFont="1" applyBorder="1" applyAlignment="1">
      <alignment vertical="center"/>
    </xf>
    <xf numFmtId="0" fontId="30" fillId="2" borderId="1" xfId="0" applyFont="1" applyFill="1" applyBorder="1"/>
    <xf numFmtId="0" fontId="34" fillId="0" borderId="0" xfId="0" applyFont="1"/>
    <xf numFmtId="0" fontId="31" fillId="3" borderId="1" xfId="0" applyFont="1" applyFill="1" applyBorder="1" applyAlignment="1">
      <alignment vertical="center"/>
    </xf>
    <xf numFmtId="3" fontId="31" fillId="4" borderId="1" xfId="0" applyNumberFormat="1" applyFont="1" applyFill="1" applyBorder="1" applyAlignment="1" applyProtection="1">
      <alignment horizontal="center" vertical="center"/>
      <protection locked="0"/>
    </xf>
    <xf numFmtId="0" fontId="31" fillId="3" borderId="1" xfId="0" applyFont="1" applyFill="1" applyBorder="1" applyAlignment="1">
      <alignment horizontal="left" vertical="top" wrapText="1"/>
    </xf>
    <xf numFmtId="0" fontId="26" fillId="3" borderId="1" xfId="0" applyFont="1" applyFill="1" applyBorder="1" applyAlignment="1">
      <alignment horizontal="left" vertical="center"/>
    </xf>
    <xf numFmtId="0" fontId="31" fillId="4" borderId="1" xfId="0" applyFont="1" applyFill="1" applyBorder="1" applyAlignment="1">
      <alignment horizontal="left"/>
    </xf>
    <xf numFmtId="0" fontId="31" fillId="5" borderId="1" xfId="0" applyFont="1" applyFill="1" applyBorder="1" applyAlignment="1">
      <alignment horizontal="left" vertical="center" wrapText="1"/>
    </xf>
    <xf numFmtId="0" fontId="31" fillId="3" borderId="0" xfId="0" applyFont="1" applyFill="1" applyAlignment="1">
      <alignment horizontal="left"/>
    </xf>
    <xf numFmtId="0" fontId="33" fillId="0" borderId="0" xfId="0" applyFont="1"/>
    <xf numFmtId="0" fontId="19" fillId="0" borderId="0" xfId="0" applyFont="1"/>
    <xf numFmtId="0" fontId="24" fillId="0" borderId="0" xfId="2" applyFont="1" applyAlignment="1">
      <alignment vertical="top" wrapText="1"/>
    </xf>
    <xf numFmtId="0" fontId="24" fillId="0" borderId="0" xfId="2" applyFont="1" applyAlignment="1">
      <alignment wrapText="1"/>
    </xf>
    <xf numFmtId="0" fontId="19" fillId="0" borderId="0" xfId="0" applyFont="1" applyAlignment="1">
      <alignment vertical="top" wrapText="1"/>
    </xf>
    <xf numFmtId="0" fontId="23" fillId="0" borderId="0" xfId="0" applyFont="1" applyAlignment="1">
      <alignment vertical="top" wrapText="1"/>
    </xf>
    <xf numFmtId="0" fontId="23" fillId="0" borderId="0" xfId="0" applyFont="1" applyAlignment="1">
      <alignment wrapText="1"/>
    </xf>
    <xf numFmtId="0" fontId="22" fillId="0" borderId="0" xfId="0" applyFont="1" applyAlignment="1">
      <alignment vertical="top" wrapText="1"/>
    </xf>
    <xf numFmtId="0" fontId="33" fillId="0" borderId="0" xfId="0" applyFont="1" applyAlignment="1">
      <alignment vertical="top" wrapText="1"/>
    </xf>
    <xf numFmtId="0" fontId="29" fillId="0" borderId="0" xfId="0" applyFont="1" applyAlignment="1">
      <alignment wrapText="1"/>
    </xf>
    <xf numFmtId="0" fontId="27" fillId="7" borderId="0" xfId="0" applyFont="1" applyFill="1" applyBorder="1" applyAlignment="1">
      <alignment horizontal="center" vertical="center"/>
    </xf>
    <xf numFmtId="0" fontId="28" fillId="7" borderId="0" xfId="0" applyFont="1" applyFill="1" applyBorder="1" applyAlignment="1">
      <alignment horizontal="center" vertical="center"/>
    </xf>
    <xf numFmtId="0" fontId="31" fillId="3" borderId="1" xfId="0" applyFont="1" applyFill="1" applyBorder="1" applyAlignment="1">
      <alignment vertical="top" wrapText="1"/>
    </xf>
    <xf numFmtId="0" fontId="29" fillId="3" borderId="1" xfId="0" applyFont="1" applyFill="1" applyBorder="1" applyAlignment="1">
      <alignment vertical="top"/>
    </xf>
    <xf numFmtId="0" fontId="31" fillId="3" borderId="4"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3" xfId="0" applyFont="1" applyFill="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7" fillId="7" borderId="15" xfId="0" applyFont="1" applyFill="1" applyBorder="1" applyAlignment="1">
      <alignment horizontal="center" vertical="center"/>
    </xf>
    <xf numFmtId="0" fontId="28" fillId="7" borderId="33" xfId="0" applyFont="1" applyFill="1" applyBorder="1" applyAlignment="1">
      <alignment horizontal="center" vertical="center"/>
    </xf>
    <xf numFmtId="0" fontId="28" fillId="7" borderId="34" xfId="0" applyFont="1" applyFill="1" applyBorder="1" applyAlignment="1">
      <alignment horizontal="center" vertical="center"/>
    </xf>
    <xf numFmtId="0" fontId="32" fillId="0" borderId="36" xfId="0" applyFont="1" applyBorder="1" applyAlignment="1">
      <alignment horizontal="center"/>
    </xf>
    <xf numFmtId="0" fontId="32" fillId="0" borderId="38" xfId="0" applyFont="1" applyBorder="1" applyAlignment="1">
      <alignment horizontal="center"/>
    </xf>
    <xf numFmtId="0" fontId="32" fillId="0" borderId="35" xfId="0" applyFont="1" applyBorder="1" applyAlignment="1">
      <alignment horizontal="center"/>
    </xf>
    <xf numFmtId="0" fontId="29" fillId="0" borderId="35" xfId="0" applyFont="1" applyBorder="1" applyAlignment="1">
      <alignment horizontal="center"/>
    </xf>
    <xf numFmtId="0" fontId="19" fillId="0" borderId="0" xfId="0" applyNumberFormat="1" applyFont="1" applyAlignment="1" applyProtection="1">
      <alignment horizontal="left" vertical="top" wrapText="1"/>
      <protection locked="0"/>
    </xf>
    <xf numFmtId="0" fontId="29" fillId="0" borderId="0" xfId="0" applyNumberFormat="1" applyFont="1" applyAlignment="1" applyProtection="1">
      <alignment wrapText="1"/>
      <protection locked="0"/>
    </xf>
    <xf numFmtId="0" fontId="19" fillId="0" borderId="0" xfId="0" applyFont="1" applyAlignment="1">
      <alignment horizontal="left" vertical="top" wrapText="1"/>
    </xf>
    <xf numFmtId="0" fontId="33" fillId="0" borderId="0" xfId="0" applyFont="1" applyAlignment="1">
      <alignment horizontal="left" vertical="top" wrapText="1"/>
    </xf>
    <xf numFmtId="0" fontId="35" fillId="0" borderId="0" xfId="0" applyFont="1" applyAlignment="1">
      <alignment vertical="top" wrapText="1"/>
    </xf>
    <xf numFmtId="0" fontId="5" fillId="3" borderId="1" xfId="0" applyFont="1" applyFill="1" applyBorder="1" applyAlignment="1">
      <alignment textRotation="90"/>
    </xf>
    <xf numFmtId="0" fontId="5" fillId="3" borderId="3" xfId="0" applyFont="1" applyFill="1" applyBorder="1" applyAlignment="1">
      <alignment textRotation="90" wrapText="1"/>
    </xf>
    <xf numFmtId="0" fontId="5" fillId="3" borderId="4" xfId="0" applyFont="1" applyFill="1" applyBorder="1" applyAlignment="1">
      <alignment textRotation="90" wrapText="1"/>
    </xf>
    <xf numFmtId="0" fontId="0" fillId="0" borderId="5" xfId="0" applyBorder="1" applyAlignment="1">
      <alignment textRotation="90" wrapText="1"/>
    </xf>
    <xf numFmtId="0" fontId="0" fillId="0" borderId="4" xfId="0" applyBorder="1" applyAlignment="1">
      <alignment textRotation="90"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8" fillId="8" borderId="0" xfId="2" applyFill="1" applyBorder="1" applyAlignment="1" applyProtection="1">
      <alignment vertical="center" wrapText="1"/>
    </xf>
    <xf numFmtId="0" fontId="8" fillId="8" borderId="0" xfId="2" applyFill="1" applyAlignment="1" applyProtection="1">
      <alignment vertical="center" wrapText="1"/>
    </xf>
  </cellXfs>
  <cellStyles count="5">
    <cellStyle name="Lien hypertexte" xfId="2" builtinId="8"/>
    <cellStyle name="Milliers" xfId="3" builtinId="3"/>
    <cellStyle name="Normal" xfId="0" builtinId="0"/>
    <cellStyle name="Pourcentage" xfId="1" builtinId="5"/>
    <cellStyle name="Standard_faxblattformat" xfId="4"/>
  </cellStyles>
  <dxfs count="4">
    <dxf>
      <font>
        <color rgb="FF006100"/>
      </font>
      <fill>
        <patternFill>
          <bgColor rgb="FF29FC0C"/>
        </patternFill>
      </fill>
    </dxf>
    <dxf>
      <fill>
        <patternFill>
          <bgColor rgb="FFFFC7CE"/>
        </patternFill>
      </fill>
    </dxf>
    <dxf>
      <font>
        <color rgb="FF006100"/>
      </font>
      <fill>
        <patternFill>
          <bgColor rgb="FF2FFD2F"/>
        </patternFill>
      </fill>
    </dxf>
    <dxf>
      <fill>
        <patternFill>
          <bgColor rgb="FFFF0000"/>
        </patternFill>
      </fill>
    </dxf>
  </dxfs>
  <tableStyles count="0" defaultTableStyle="TableStyleMedium2" defaultPivotStyle="PivotStyleMedium9"/>
  <colors>
    <mruColors>
      <color rgb="FF2FFD2F"/>
      <color rgb="FF29FC0C"/>
      <color rgb="FF45F92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66674</xdr:colOff>
      <xdr:row>4</xdr:row>
      <xdr:rowOff>28575</xdr:rowOff>
    </xdr:from>
    <xdr:to>
      <xdr:col>0</xdr:col>
      <xdr:colOff>7953375</xdr:colOff>
      <xdr:row>31</xdr:row>
      <xdr:rowOff>161925</xdr:rowOff>
    </xdr:to>
    <xdr:grpSp>
      <xdr:nvGrpSpPr>
        <xdr:cNvPr id="4" name="Gruppieren 3"/>
        <xdr:cNvGrpSpPr/>
      </xdr:nvGrpSpPr>
      <xdr:grpSpPr>
        <a:xfrm>
          <a:off x="66674" y="771525"/>
          <a:ext cx="7886701" cy="5019675"/>
          <a:chOff x="107504" y="188640"/>
          <a:chExt cx="7056712" cy="4896616"/>
        </a:xfrm>
      </xdr:grpSpPr>
      <xdr:sp macro="" textlink="">
        <xdr:nvSpPr>
          <xdr:cNvPr id="5" name="Rechteck 4"/>
          <xdr:cNvSpPr/>
        </xdr:nvSpPr>
        <xdr:spPr>
          <a:xfrm>
            <a:off x="1812445" y="188640"/>
            <a:ext cx="5351771" cy="576064"/>
          </a:xfrm>
          <a:prstGeom prst="rect">
            <a:avLst/>
          </a:prstGeom>
          <a:solidFill>
            <a:srgbClr val="006B77"/>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CH" sz="1700"/>
              <a:t>Critères d’évaluation de la procédure simplifiée relative à l’additionnalité des projets de chauffage à distance</a:t>
            </a:r>
          </a:p>
        </xdr:txBody>
      </xdr:sp>
      <xdr:sp macro="" textlink="">
        <xdr:nvSpPr>
          <xdr:cNvPr id="6" name="Rechteck 5"/>
          <xdr:cNvSpPr/>
        </xdr:nvSpPr>
        <xdr:spPr>
          <a:xfrm>
            <a:off x="1812445" y="1004382"/>
            <a:ext cx="4415739" cy="504000"/>
          </a:xfrm>
          <a:prstGeom prst="rect">
            <a:avLst/>
          </a:prstGeom>
          <a:solidFill>
            <a:srgbClr val="FBECCB"/>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CH" sz="1000">
                <a:solidFill>
                  <a:schemeClr val="tx1"/>
                </a:solidFill>
                <a:latin typeface="Arial" panose="020B0604020202020204" pitchFamily="34" charset="0"/>
                <a:cs typeface="Arial" panose="020B0604020202020204" pitchFamily="34" charset="0"/>
              </a:rPr>
              <a:t>Le projet ne fait </a:t>
            </a:r>
            <a:r>
              <a:rPr lang="de-CH" sz="1000" u="sng">
                <a:solidFill>
                  <a:schemeClr val="tx1"/>
                </a:solidFill>
                <a:latin typeface="Arial" panose="020B0604020202020204" pitchFamily="34" charset="0"/>
                <a:cs typeface="Arial" panose="020B0604020202020204" pitchFamily="34" charset="0"/>
              </a:rPr>
              <a:t>pas</a:t>
            </a:r>
            <a:r>
              <a:rPr lang="de-CH" sz="1000">
                <a:solidFill>
                  <a:schemeClr val="tx1"/>
                </a:solidFill>
                <a:latin typeface="Arial" panose="020B0604020202020204" pitchFamily="34" charset="0"/>
                <a:cs typeface="Arial" panose="020B0604020202020204" pitchFamily="34" charset="0"/>
              </a:rPr>
              <a:t> partie des types de projet de chauffage à distance suivants : production de vapeur, valorisation de bois usagé, production de biogaz et densification des réseaux de chauffage à distance</a:t>
            </a:r>
          </a:p>
        </xdr:txBody>
      </xdr:sp>
      <xdr:sp macro="" textlink="">
        <xdr:nvSpPr>
          <xdr:cNvPr id="7" name="Rechteck 6"/>
          <xdr:cNvSpPr/>
        </xdr:nvSpPr>
        <xdr:spPr>
          <a:xfrm>
            <a:off x="107504" y="1004382"/>
            <a:ext cx="1584176" cy="504000"/>
          </a:xfrm>
          <a:prstGeom prst="rect">
            <a:avLst/>
          </a:prstGeom>
          <a:solidFill>
            <a:srgbClr val="FFFFFF"/>
          </a:solidFill>
          <a:ln w="25400" cap="flat" cmpd="sng" algn="ctr">
            <a:solidFill>
              <a:srgbClr val="006B77"/>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fr-CH" sz="1000">
              <a:solidFill>
                <a:schemeClr val="tx1"/>
              </a:solidFill>
              <a:latin typeface="Arial" panose="020B0604020202020204" pitchFamily="34" charset="0"/>
              <a:cs typeface="Arial" panose="020B0604020202020204" pitchFamily="34" charset="0"/>
            </a:endParaRPr>
          </a:p>
          <a:p>
            <a:r>
              <a:rPr lang="fr-CH" sz="1000">
                <a:solidFill>
                  <a:schemeClr val="tx1"/>
                </a:solidFill>
                <a:latin typeface="Arial" panose="020B0604020202020204" pitchFamily="34" charset="0"/>
                <a:cs typeface="Arial" panose="020B0604020202020204" pitchFamily="34" charset="0"/>
              </a:rPr>
              <a:t>Type de projet de chauffage à distance</a:t>
            </a:r>
          </a:p>
          <a:p>
            <a:endParaRPr lang="de-CH" sz="1000">
              <a:solidFill>
                <a:schemeClr val="tx1"/>
              </a:solidFill>
              <a:latin typeface="Arial" panose="020B0604020202020204" pitchFamily="34" charset="0"/>
              <a:cs typeface="Arial" panose="020B0604020202020204" pitchFamily="34" charset="0"/>
            </a:endParaRPr>
          </a:p>
        </xdr:txBody>
      </xdr:sp>
      <xdr:sp macro="" textlink="">
        <xdr:nvSpPr>
          <xdr:cNvPr id="8" name="Rechteck 7"/>
          <xdr:cNvSpPr/>
        </xdr:nvSpPr>
        <xdr:spPr>
          <a:xfrm>
            <a:off x="107504" y="4005176"/>
            <a:ext cx="1584176" cy="647960"/>
          </a:xfrm>
          <a:prstGeom prst="rect">
            <a:avLst/>
          </a:prstGeom>
          <a:solidFill>
            <a:srgbClr val="FFFFFF"/>
          </a:solidFill>
          <a:ln w="25400" cap="flat" cmpd="sng" algn="ctr">
            <a:solidFill>
              <a:srgbClr val="006B77"/>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CH" sz="1000">
                <a:solidFill>
                  <a:schemeClr val="tx1"/>
                </a:solidFill>
                <a:latin typeface="Arial" panose="020B0604020202020204" pitchFamily="34" charset="0"/>
                <a:cs typeface="Arial" panose="020B0604020202020204" pitchFamily="34" charset="0"/>
              </a:rPr>
              <a:t>Ø Tarif vs </a:t>
            </a:r>
            <a:r>
              <a:rPr lang="fr-CH" sz="1000">
                <a:solidFill>
                  <a:schemeClr val="tx1"/>
                </a:solidFill>
                <a:latin typeface="Arial" panose="020B0604020202020204" pitchFamily="34" charset="0"/>
                <a:cs typeface="Arial" panose="020B0604020202020204" pitchFamily="34" charset="0"/>
              </a:rPr>
              <a:t>Prix de revient stand. de l’installation de référence</a:t>
            </a:r>
            <a:endParaRPr lang="de-CH" sz="1000">
              <a:solidFill>
                <a:schemeClr val="tx1"/>
              </a:solidFill>
              <a:latin typeface="Arial" panose="020B0604020202020204" pitchFamily="34" charset="0"/>
              <a:cs typeface="Arial" panose="020B0604020202020204" pitchFamily="34" charset="0"/>
            </a:endParaRPr>
          </a:p>
        </xdr:txBody>
      </xdr:sp>
      <xdr:sp macro="" textlink="">
        <xdr:nvSpPr>
          <xdr:cNvPr id="9" name="Rechteck 8"/>
          <xdr:cNvSpPr/>
        </xdr:nvSpPr>
        <xdr:spPr>
          <a:xfrm>
            <a:off x="1812445" y="4005176"/>
            <a:ext cx="4415737" cy="504056"/>
          </a:xfrm>
          <a:prstGeom prst="rect">
            <a:avLst/>
          </a:prstGeom>
          <a:solidFill>
            <a:srgbClr val="FCF0D6"/>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CH" sz="1000">
                <a:solidFill>
                  <a:schemeClr val="tx1"/>
                </a:solidFill>
                <a:latin typeface="Arial" panose="020B0604020202020204" pitchFamily="34" charset="0"/>
                <a:cs typeface="Arial" panose="020B0604020202020204" pitchFamily="34" charset="0"/>
              </a:rPr>
              <a:t>Tarif pondéré payé par l'utilisateur final</a:t>
            </a:r>
            <a:r>
              <a:rPr lang="de-CH" sz="1000">
                <a:solidFill>
                  <a:schemeClr val="tx1"/>
                </a:solidFill>
                <a:latin typeface="Arial" panose="020B0604020202020204" pitchFamily="34" charset="0"/>
                <a:cs typeface="Arial" panose="020B0604020202020204" pitchFamily="34" charset="0"/>
              </a:rPr>
              <a:t> / </a:t>
            </a:r>
            <a:r>
              <a:rPr lang="fr-CH" sz="1000">
                <a:solidFill>
                  <a:schemeClr val="tx1"/>
                </a:solidFill>
                <a:latin typeface="Arial" panose="020B0604020202020204" pitchFamily="34" charset="0"/>
                <a:cs typeface="Arial" panose="020B0604020202020204" pitchFamily="34" charset="0"/>
              </a:rPr>
              <a:t>prix de revient standardisé de l'installation de référence fossile</a:t>
            </a:r>
            <a:r>
              <a:rPr lang="de-CH" sz="1000">
                <a:solidFill>
                  <a:schemeClr val="tx1"/>
                </a:solidFill>
                <a:latin typeface="Arial" panose="020B0604020202020204" pitchFamily="34" charset="0"/>
                <a:cs typeface="Arial" panose="020B0604020202020204" pitchFamily="34" charset="0"/>
              </a:rPr>
              <a:t>  &gt; 1.05</a:t>
            </a:r>
          </a:p>
        </xdr:txBody>
      </xdr:sp>
      <xdr:sp macro="" textlink="">
        <xdr:nvSpPr>
          <xdr:cNvPr id="10" name="Rechteck 9"/>
          <xdr:cNvSpPr/>
        </xdr:nvSpPr>
        <xdr:spPr>
          <a:xfrm>
            <a:off x="107504" y="1772816"/>
            <a:ext cx="1584176" cy="504000"/>
          </a:xfrm>
          <a:prstGeom prst="rect">
            <a:avLst/>
          </a:prstGeom>
          <a:solidFill>
            <a:srgbClr val="FFFFFF"/>
          </a:solidFill>
          <a:ln w="25400" cap="flat" cmpd="sng" algn="ctr">
            <a:solidFill>
              <a:srgbClr val="006B77"/>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CH" sz="1000">
                <a:solidFill>
                  <a:schemeClr val="tx1"/>
                </a:solidFill>
                <a:latin typeface="Arial" panose="020B0604020202020204" pitchFamily="34" charset="0"/>
                <a:cs typeface="Arial" panose="020B0604020202020204" pitchFamily="34" charset="0"/>
              </a:rPr>
              <a:t>Indépendance énergétique</a:t>
            </a:r>
          </a:p>
        </xdr:txBody>
      </xdr:sp>
      <xdr:sp macro="" textlink="">
        <xdr:nvSpPr>
          <xdr:cNvPr id="11" name="Rechteck 10"/>
          <xdr:cNvSpPr/>
        </xdr:nvSpPr>
        <xdr:spPr>
          <a:xfrm>
            <a:off x="1812445" y="1772816"/>
            <a:ext cx="4415739" cy="504000"/>
          </a:xfrm>
          <a:prstGeom prst="rect">
            <a:avLst/>
          </a:prstGeom>
          <a:solidFill>
            <a:srgbClr val="FBECCB"/>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CH" sz="1000">
              <a:solidFill>
                <a:schemeClr val="tx1"/>
              </a:solidFill>
              <a:latin typeface="Arial" panose="020B0604020202020204" pitchFamily="34" charset="0"/>
              <a:cs typeface="Arial" panose="020B0604020202020204" pitchFamily="34" charset="0"/>
            </a:endParaRPr>
          </a:p>
          <a:p>
            <a:pPr algn="ctr"/>
            <a:r>
              <a:rPr lang="de-CH" sz="1000">
                <a:solidFill>
                  <a:schemeClr val="tx1"/>
                </a:solidFill>
                <a:latin typeface="Arial" panose="020B0604020202020204" pitchFamily="34" charset="0"/>
                <a:cs typeface="Arial" panose="020B0604020202020204" pitchFamily="34" charset="0"/>
              </a:rPr>
              <a:t>Consommateurs de chaleur : au moins deux consommateurs indépendants de l’initiateur du projet qui utilisent ensemble au moins 50 % de la chaleur.</a:t>
            </a:r>
          </a:p>
          <a:p>
            <a:pPr algn="ctr"/>
            <a:r>
              <a:rPr lang="de-CH" sz="1000">
                <a:solidFill>
                  <a:schemeClr val="tx1"/>
                </a:solidFill>
                <a:latin typeface="Arial" panose="020B0604020202020204" pitchFamily="34" charset="0"/>
                <a:cs typeface="Arial" panose="020B0604020202020204" pitchFamily="34" charset="0"/>
              </a:rPr>
              <a:t>.</a:t>
            </a:r>
          </a:p>
        </xdr:txBody>
      </xdr:sp>
      <xdr:sp macro="" textlink="">
        <xdr:nvSpPr>
          <xdr:cNvPr id="12" name="Rechteck 11"/>
          <xdr:cNvSpPr/>
        </xdr:nvSpPr>
        <xdr:spPr>
          <a:xfrm>
            <a:off x="107504" y="2492896"/>
            <a:ext cx="1584176" cy="504040"/>
          </a:xfrm>
          <a:prstGeom prst="rect">
            <a:avLst/>
          </a:prstGeom>
          <a:solidFill>
            <a:srgbClr val="FFFFFF"/>
          </a:solidFill>
          <a:ln w="25400" cap="flat" cmpd="sng" algn="ctr">
            <a:solidFill>
              <a:srgbClr val="006B77"/>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CH" sz="1000">
                <a:solidFill>
                  <a:schemeClr val="tx1"/>
                </a:solidFill>
                <a:latin typeface="Arial" panose="020B0604020202020204" pitchFamily="34" charset="0"/>
                <a:cs typeface="Arial" panose="020B0604020202020204" pitchFamily="34" charset="0"/>
              </a:rPr>
              <a:t>Ampleur du projet</a:t>
            </a:r>
          </a:p>
        </xdr:txBody>
      </xdr:sp>
      <xdr:sp macro="" textlink="">
        <xdr:nvSpPr>
          <xdr:cNvPr id="13" name="Rechteck 12"/>
          <xdr:cNvSpPr/>
        </xdr:nvSpPr>
        <xdr:spPr>
          <a:xfrm>
            <a:off x="1812445" y="2492896"/>
            <a:ext cx="4415739" cy="504000"/>
          </a:xfrm>
          <a:prstGeom prst="rect">
            <a:avLst/>
          </a:prstGeom>
          <a:solidFill>
            <a:srgbClr val="FBECCB"/>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CH" sz="1000">
                <a:solidFill>
                  <a:schemeClr val="tx1"/>
                </a:solidFill>
                <a:latin typeface="Arial" panose="020B0604020202020204" pitchFamily="34" charset="0"/>
                <a:cs typeface="Arial" panose="020B0604020202020204" pitchFamily="34" charset="0"/>
              </a:rPr>
              <a:t>&lt; 20’000 MWh de chaleur livrée (selon la demande du projet final)</a:t>
            </a:r>
          </a:p>
        </xdr:txBody>
      </xdr:sp>
      <xdr:sp macro="" textlink="">
        <xdr:nvSpPr>
          <xdr:cNvPr id="14" name="Rechteck 13"/>
          <xdr:cNvSpPr/>
        </xdr:nvSpPr>
        <xdr:spPr>
          <a:xfrm>
            <a:off x="107504" y="3213016"/>
            <a:ext cx="1584176" cy="504000"/>
          </a:xfrm>
          <a:prstGeom prst="rect">
            <a:avLst/>
          </a:prstGeom>
          <a:solidFill>
            <a:srgbClr val="FFFFFF"/>
          </a:solidFill>
          <a:ln w="25400" cap="flat" cmpd="sng" algn="ctr">
            <a:solidFill>
              <a:srgbClr val="006B77"/>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CH" sz="1000">
                <a:solidFill>
                  <a:schemeClr val="tx1"/>
                </a:solidFill>
                <a:latin typeface="Arial" panose="020B0604020202020204" pitchFamily="34" charset="0"/>
                <a:cs typeface="Arial" panose="020B0604020202020204" pitchFamily="34" charset="0"/>
              </a:rPr>
              <a:t>Coûts d’acquisition des rejets de chaleur</a:t>
            </a:r>
          </a:p>
        </xdr:txBody>
      </xdr:sp>
      <xdr:sp macro="" textlink="">
        <xdr:nvSpPr>
          <xdr:cNvPr id="15" name="Rechteck 14"/>
          <xdr:cNvSpPr/>
        </xdr:nvSpPr>
        <xdr:spPr>
          <a:xfrm>
            <a:off x="1812445" y="3212960"/>
            <a:ext cx="4415739" cy="504000"/>
          </a:xfrm>
          <a:prstGeom prst="rect">
            <a:avLst/>
          </a:prstGeom>
          <a:solidFill>
            <a:srgbClr val="FBECCB"/>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CH" sz="1000">
                <a:solidFill>
                  <a:schemeClr val="tx1"/>
                </a:solidFill>
                <a:latin typeface="Arial" panose="020B0604020202020204" pitchFamily="34" charset="0"/>
                <a:cs typeface="Arial" panose="020B0604020202020204" pitchFamily="34" charset="0"/>
              </a:rPr>
              <a:t>Sources de rejets de chaleur directement utilisables (sans pompes à chaleur) ayant un coût d’acquisition d’au moins 2 cts/kWh </a:t>
            </a:r>
          </a:p>
        </xdr:txBody>
      </xdr:sp>
      <xdr:cxnSp macro="">
        <xdr:nvCxnSpPr>
          <xdr:cNvPr id="16" name="Gerade Verbindung mit Pfeil 15"/>
          <xdr:cNvCxnSpPr>
            <a:stCxn id="6" idx="3"/>
          </xdr:cNvCxnSpPr>
        </xdr:nvCxnSpPr>
        <xdr:spPr>
          <a:xfrm>
            <a:off x="6228184" y="1256382"/>
            <a:ext cx="57606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Textfeld 26"/>
          <xdr:cNvSpPr txBox="1"/>
        </xdr:nvSpPr>
        <xdr:spPr>
          <a:xfrm>
            <a:off x="6331710" y="1045956"/>
            <a:ext cx="348172"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non</a:t>
            </a:r>
          </a:p>
        </xdr:txBody>
      </xdr:sp>
      <xdr:cxnSp macro="">
        <xdr:nvCxnSpPr>
          <xdr:cNvPr id="18" name="Gewinkelte Verbindung 17"/>
          <xdr:cNvCxnSpPr>
            <a:stCxn id="6" idx="2"/>
            <a:endCxn id="10" idx="0"/>
          </xdr:cNvCxnSpPr>
        </xdr:nvCxnSpPr>
        <xdr:spPr>
          <a:xfrm rot="5400000">
            <a:off x="2327737" y="80238"/>
            <a:ext cx="264434" cy="3120723"/>
          </a:xfrm>
          <a:prstGeom prst="bentConnector3">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 name="Textfeld 58"/>
          <xdr:cNvSpPr txBox="1"/>
        </xdr:nvSpPr>
        <xdr:spPr>
          <a:xfrm>
            <a:off x="4020313" y="1508382"/>
            <a:ext cx="317716"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oui</a:t>
            </a:r>
          </a:p>
        </xdr:txBody>
      </xdr:sp>
      <xdr:cxnSp macro="">
        <xdr:nvCxnSpPr>
          <xdr:cNvPr id="20" name="Gerade Verbindung mit Pfeil 19"/>
          <xdr:cNvCxnSpPr>
            <a:stCxn id="11" idx="3"/>
          </xdr:cNvCxnSpPr>
        </xdr:nvCxnSpPr>
        <xdr:spPr>
          <a:xfrm>
            <a:off x="6228184" y="2024816"/>
            <a:ext cx="57606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Textfeld 64"/>
          <xdr:cNvSpPr txBox="1"/>
        </xdr:nvSpPr>
        <xdr:spPr>
          <a:xfrm>
            <a:off x="6331710" y="1809372"/>
            <a:ext cx="348172"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non</a:t>
            </a:r>
          </a:p>
        </xdr:txBody>
      </xdr:sp>
      <xdr:sp macro="" textlink="">
        <xdr:nvSpPr>
          <xdr:cNvPr id="22" name="Textfeld 85"/>
          <xdr:cNvSpPr txBox="1"/>
        </xdr:nvSpPr>
        <xdr:spPr>
          <a:xfrm>
            <a:off x="4020316" y="2253464"/>
            <a:ext cx="317716"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oui</a:t>
            </a:r>
          </a:p>
        </xdr:txBody>
      </xdr:sp>
      <xdr:cxnSp macro="">
        <xdr:nvCxnSpPr>
          <xdr:cNvPr id="23" name="Gerade Verbindung mit Pfeil 22"/>
          <xdr:cNvCxnSpPr/>
        </xdr:nvCxnSpPr>
        <xdr:spPr>
          <a:xfrm flipV="1">
            <a:off x="6228184" y="2674853"/>
            <a:ext cx="576062" cy="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 name="Textfeld 87"/>
          <xdr:cNvSpPr txBox="1"/>
        </xdr:nvSpPr>
        <xdr:spPr>
          <a:xfrm>
            <a:off x="6331710" y="2455441"/>
            <a:ext cx="348172"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non</a:t>
            </a:r>
          </a:p>
        </xdr:txBody>
      </xdr:sp>
      <xdr:sp macro="" textlink="">
        <xdr:nvSpPr>
          <xdr:cNvPr id="25" name="Textfeld 91"/>
          <xdr:cNvSpPr txBox="1"/>
        </xdr:nvSpPr>
        <xdr:spPr>
          <a:xfrm>
            <a:off x="4020316" y="2961294"/>
            <a:ext cx="317716"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oui</a:t>
            </a:r>
          </a:p>
        </xdr:txBody>
      </xdr:sp>
      <xdr:cxnSp macro="">
        <xdr:nvCxnSpPr>
          <xdr:cNvPr id="26" name="Gerade Verbindung mit Pfeil 25"/>
          <xdr:cNvCxnSpPr>
            <a:stCxn id="15" idx="3"/>
          </xdr:cNvCxnSpPr>
        </xdr:nvCxnSpPr>
        <xdr:spPr>
          <a:xfrm>
            <a:off x="6228184" y="3464960"/>
            <a:ext cx="576064" cy="5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7" name="Textfeld 93"/>
          <xdr:cNvSpPr txBox="1"/>
        </xdr:nvSpPr>
        <xdr:spPr>
          <a:xfrm>
            <a:off x="6331710" y="3180202"/>
            <a:ext cx="348172"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non</a:t>
            </a:r>
          </a:p>
        </xdr:txBody>
      </xdr:sp>
      <xdr:sp macro="" textlink="">
        <xdr:nvSpPr>
          <xdr:cNvPr id="28" name="Textfeld 99"/>
          <xdr:cNvSpPr txBox="1"/>
        </xdr:nvSpPr>
        <xdr:spPr>
          <a:xfrm>
            <a:off x="4020313" y="3717032"/>
            <a:ext cx="317716"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oui</a:t>
            </a:r>
          </a:p>
        </xdr:txBody>
      </xdr:sp>
      <xdr:sp macro="" textlink="">
        <xdr:nvSpPr>
          <xdr:cNvPr id="29" name="Rechteck 28"/>
          <xdr:cNvSpPr/>
        </xdr:nvSpPr>
        <xdr:spPr>
          <a:xfrm>
            <a:off x="6804248" y="1029111"/>
            <a:ext cx="359968" cy="3844503"/>
          </a:xfrm>
          <a:prstGeom prst="rect">
            <a:avLst/>
          </a:prstGeom>
          <a:solidFill>
            <a:srgbClr val="F1BFAC"/>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vert270"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CH" sz="1000">
                <a:solidFill>
                  <a:schemeClr val="tx1"/>
                </a:solidFill>
                <a:latin typeface="Arial" panose="020B0604020202020204" pitchFamily="34" charset="0"/>
                <a:cs typeface="Arial" panose="020B0604020202020204" pitchFamily="34" charset="0"/>
              </a:rPr>
              <a:t>Preuve selon le chapitre 5 de la Communication (le présent outil n’est pas applicable)</a:t>
            </a:r>
          </a:p>
        </xdr:txBody>
      </xdr:sp>
      <xdr:cxnSp macro="">
        <xdr:nvCxnSpPr>
          <xdr:cNvPr id="30" name="Gewinkelte Verbindung 29"/>
          <xdr:cNvCxnSpPr>
            <a:cxnSpLocks/>
            <a:endCxn id="8" idx="0"/>
          </xdr:cNvCxnSpPr>
        </xdr:nvCxnSpPr>
        <xdr:spPr>
          <a:xfrm rot="10800000" flipV="1">
            <a:off x="899592" y="3717032"/>
            <a:ext cx="3120724" cy="288144"/>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1" name="Gewinkelte Verbindung 30"/>
          <xdr:cNvCxnSpPr>
            <a:stCxn id="11" idx="2"/>
            <a:endCxn id="12" idx="0"/>
          </xdr:cNvCxnSpPr>
        </xdr:nvCxnSpPr>
        <xdr:spPr>
          <a:xfrm rot="5400000">
            <a:off x="2351914" y="824495"/>
            <a:ext cx="216080" cy="3120723"/>
          </a:xfrm>
          <a:prstGeom prst="bentConnector3">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2" name="Rechteck 31"/>
          <xdr:cNvSpPr/>
        </xdr:nvSpPr>
        <xdr:spPr>
          <a:xfrm>
            <a:off x="1812445" y="4725256"/>
            <a:ext cx="4415737" cy="360000"/>
          </a:xfrm>
          <a:prstGeom prst="rect">
            <a:avLst/>
          </a:prstGeom>
          <a:solidFill>
            <a:srgbClr val="ACCED5"/>
          </a:solidFill>
          <a:ln w="25400" cap="flat" cmpd="sng" algn="ctr">
            <a:solidFill>
              <a:schemeClr val="accent1">
                <a:shade val="50000"/>
                <a:alpha val="0"/>
              </a:schemeClr>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e-CH" sz="1000">
                <a:solidFill>
                  <a:schemeClr val="tx1"/>
                </a:solidFill>
                <a:latin typeface="Arial" panose="020B0604020202020204" pitchFamily="34" charset="0"/>
                <a:cs typeface="Arial" panose="020B0604020202020204" pitchFamily="34" charset="0"/>
              </a:rPr>
              <a:t>L’additionnalité économique est prouvée.</a:t>
            </a:r>
          </a:p>
        </xdr:txBody>
      </xdr:sp>
      <xdr:cxnSp macro="">
        <xdr:nvCxnSpPr>
          <xdr:cNvPr id="33" name="Gerade Verbindung mit Pfeil 32"/>
          <xdr:cNvCxnSpPr/>
        </xdr:nvCxnSpPr>
        <xdr:spPr>
          <a:xfrm>
            <a:off x="6228182" y="4253187"/>
            <a:ext cx="576064" cy="2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 name="Textfeld 100"/>
          <xdr:cNvSpPr txBox="1"/>
        </xdr:nvSpPr>
        <xdr:spPr>
          <a:xfrm>
            <a:off x="6331710" y="4005176"/>
            <a:ext cx="348172"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non</a:t>
            </a:r>
          </a:p>
        </xdr:txBody>
      </xdr:sp>
      <xdr:cxnSp macro="">
        <xdr:nvCxnSpPr>
          <xdr:cNvPr id="35" name="Gerade Verbindung mit Pfeil 34"/>
          <xdr:cNvCxnSpPr>
            <a:stCxn id="9" idx="2"/>
            <a:endCxn id="32" idx="0"/>
          </xdr:cNvCxnSpPr>
        </xdr:nvCxnSpPr>
        <xdr:spPr>
          <a:xfrm>
            <a:off x="4020314" y="4509232"/>
            <a:ext cx="0" cy="21602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Textfeld 101"/>
          <xdr:cNvSpPr txBox="1"/>
        </xdr:nvSpPr>
        <xdr:spPr>
          <a:xfrm>
            <a:off x="4040931" y="4513686"/>
            <a:ext cx="317716" cy="215444"/>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CH" sz="800"/>
              <a:t>oui</a:t>
            </a:r>
          </a:p>
        </xdr:txBody>
      </xdr:sp>
      <xdr:cxnSp macro="">
        <xdr:nvCxnSpPr>
          <xdr:cNvPr id="37" name="Gewinkelte Verbindung 36"/>
          <xdr:cNvCxnSpPr/>
        </xdr:nvCxnSpPr>
        <xdr:spPr>
          <a:xfrm rot="10800000" flipV="1">
            <a:off x="920209" y="2996937"/>
            <a:ext cx="3120723" cy="216080"/>
          </a:xfrm>
          <a:prstGeom prst="bentConnector3">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247650</xdr:colOff>
      <xdr:row>15</xdr:row>
      <xdr:rowOff>19050</xdr:rowOff>
    </xdr:to>
    <xdr:pic>
      <xdr:nvPicPr>
        <xdr:cNvPr id="2" name="Grafik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19492"/>
        <a:stretch>
          <a:fillRect/>
        </a:stretch>
      </xdr:blipFill>
      <xdr:spPr bwMode="auto">
        <a:xfrm>
          <a:off x="0" y="0"/>
          <a:ext cx="5029200" cy="2447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ecoFarbschema11">
      <a:dk1>
        <a:sysClr val="windowText" lastClr="000000"/>
      </a:dk1>
      <a:lt1>
        <a:sysClr val="window" lastClr="FFFFFF"/>
      </a:lt1>
      <a:dk2>
        <a:srgbClr val="1F497D"/>
      </a:dk2>
      <a:lt2>
        <a:srgbClr val="EEECE1"/>
      </a:lt2>
      <a:accent1>
        <a:srgbClr val="006B77"/>
      </a:accent1>
      <a:accent2>
        <a:srgbClr val="4E93A4"/>
      </a:accent2>
      <a:accent3>
        <a:srgbClr val="9BC2CA"/>
      </a:accent3>
      <a:accent4>
        <a:srgbClr val="E32523"/>
      </a:accent4>
      <a:accent5>
        <a:srgbClr val="E58776"/>
      </a:accent5>
      <a:accent6>
        <a:srgbClr val="F1BFAC"/>
      </a:accent6>
      <a:hlink>
        <a:srgbClr val="0000FF"/>
      </a:hlink>
      <a:folHlink>
        <a:srgbClr val="800080"/>
      </a:folHlink>
    </a:clrScheme>
    <a:fontScheme name="Larissa Klassisch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fu.admin.ch/compensation" TargetMode="External"/><Relationship Id="rId2" Type="http://schemas.openxmlformats.org/officeDocument/2006/relationships/hyperlink" Target="https://www.bafu.admin.ch/bafu/de/home/themen/klima/publikationen-studien/publikationen/projekte-programme-emissionsverminderung-inland.html" TargetMode="External"/><Relationship Id="rId1" Type="http://schemas.openxmlformats.org/officeDocument/2006/relationships/hyperlink" Target="https://www.bafu.admin.ch/dam/bafu/de/dokumente/klima/externe-studien-berichte/konzept-positivliste-fuer-kompensationsprojekte-im-bereich-fernwaerme.pdf.download.pdf/17.07.18_Projekt_Positivliste_Schlussbericht_mit_korrekten_Impressum_f%C3%BCr_Ver%C3%B6f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bfs.admin.ch/bfs/de/home/dienstleistungen/fuer-medienschaffende/alle-veroeffentlichungen.assetdetail.3142800.html" TargetMode="External"/><Relationship Id="rId4"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2:M40"/>
  <sheetViews>
    <sheetView showGridLines="0" tabSelected="1" zoomScaleNormal="100" workbookViewId="0">
      <selection activeCell="A7" sqref="A7:I12"/>
    </sheetView>
  </sheetViews>
  <sheetFormatPr baseColWidth="10" defaultColWidth="9" defaultRowHeight="12.75" x14ac:dyDescent="0.2"/>
  <cols>
    <col min="1" max="16384" width="9" style="112"/>
  </cols>
  <sheetData>
    <row r="2" spans="1:13" ht="15.75" x14ac:dyDescent="0.25">
      <c r="A2" s="111" t="s">
        <v>152</v>
      </c>
    </row>
    <row r="3" spans="1:13" ht="15.75" x14ac:dyDescent="0.25">
      <c r="A3" s="111" t="s">
        <v>104</v>
      </c>
    </row>
    <row r="4" spans="1:13" x14ac:dyDescent="0.2">
      <c r="A4" s="112" t="s">
        <v>165</v>
      </c>
    </row>
    <row r="5" spans="1:13" x14ac:dyDescent="0.2">
      <c r="A5" s="171" t="s">
        <v>179</v>
      </c>
    </row>
    <row r="7" spans="1:13" ht="12.75" customHeight="1" x14ac:dyDescent="0.2">
      <c r="A7" s="177" t="s">
        <v>157</v>
      </c>
      <c r="B7" s="175"/>
      <c r="C7" s="175"/>
      <c r="D7" s="175"/>
      <c r="E7" s="175"/>
      <c r="F7" s="175"/>
      <c r="G7" s="175"/>
      <c r="H7" s="175"/>
      <c r="I7" s="175"/>
      <c r="K7" s="172" t="s">
        <v>109</v>
      </c>
      <c r="L7" s="172"/>
      <c r="M7" s="172"/>
    </row>
    <row r="8" spans="1:13" ht="12.75" customHeight="1" x14ac:dyDescent="0.2">
      <c r="A8" s="175"/>
      <c r="B8" s="175"/>
      <c r="C8" s="175"/>
      <c r="D8" s="175"/>
      <c r="E8" s="175"/>
      <c r="F8" s="175"/>
      <c r="G8" s="175"/>
      <c r="H8" s="175"/>
      <c r="I8" s="175"/>
      <c r="K8" s="172"/>
      <c r="L8" s="172"/>
      <c r="M8" s="172"/>
    </row>
    <row r="9" spans="1:13" ht="12.75" customHeight="1" x14ac:dyDescent="0.2">
      <c r="A9" s="175"/>
      <c r="B9" s="175"/>
      <c r="C9" s="175"/>
      <c r="D9" s="175"/>
      <c r="E9" s="175"/>
      <c r="F9" s="175"/>
      <c r="G9" s="175"/>
      <c r="H9" s="175"/>
      <c r="I9" s="175"/>
      <c r="K9" s="172" t="s">
        <v>110</v>
      </c>
      <c r="L9" s="173"/>
      <c r="M9" s="173"/>
    </row>
    <row r="10" spans="1:13" ht="12.75" customHeight="1" x14ac:dyDescent="0.2">
      <c r="A10" s="175"/>
      <c r="B10" s="175"/>
      <c r="C10" s="175"/>
      <c r="D10" s="175"/>
      <c r="E10" s="175"/>
      <c r="F10" s="175"/>
      <c r="G10" s="175"/>
      <c r="H10" s="175"/>
      <c r="I10" s="175"/>
      <c r="K10" s="173"/>
      <c r="L10" s="173"/>
      <c r="M10" s="173"/>
    </row>
    <row r="11" spans="1:13" ht="12.75" customHeight="1" x14ac:dyDescent="0.2">
      <c r="A11" s="175"/>
      <c r="B11" s="175"/>
      <c r="C11" s="175"/>
      <c r="D11" s="175"/>
      <c r="E11" s="175"/>
      <c r="F11" s="175"/>
      <c r="G11" s="175"/>
      <c r="H11" s="175"/>
      <c r="I11" s="175"/>
      <c r="K11" s="173"/>
      <c r="L11" s="173"/>
      <c r="M11" s="173"/>
    </row>
    <row r="12" spans="1:13" ht="12.75" customHeight="1" x14ac:dyDescent="0.2">
      <c r="A12" s="175"/>
      <c r="B12" s="175"/>
      <c r="C12" s="175"/>
      <c r="D12" s="175"/>
      <c r="E12" s="175"/>
      <c r="F12" s="175"/>
      <c r="G12" s="175"/>
      <c r="H12" s="175"/>
      <c r="I12" s="175"/>
      <c r="K12" s="113"/>
      <c r="L12" s="113"/>
      <c r="M12" s="113"/>
    </row>
    <row r="13" spans="1:13" ht="4.5" customHeight="1" x14ac:dyDescent="0.2"/>
    <row r="14" spans="1:13" x14ac:dyDescent="0.2">
      <c r="A14" s="174" t="s">
        <v>176</v>
      </c>
      <c r="B14" s="175"/>
      <c r="C14" s="175"/>
      <c r="D14" s="175"/>
      <c r="E14" s="175"/>
      <c r="F14" s="175"/>
      <c r="G14" s="175"/>
      <c r="H14" s="175"/>
      <c r="I14" s="175"/>
      <c r="K14" s="172" t="s">
        <v>111</v>
      </c>
      <c r="L14" s="172"/>
      <c r="M14" s="172"/>
    </row>
    <row r="15" spans="1:13" x14ac:dyDescent="0.2">
      <c r="A15" s="175"/>
      <c r="B15" s="175"/>
      <c r="C15" s="175"/>
      <c r="D15" s="175"/>
      <c r="E15" s="175"/>
      <c r="F15" s="175"/>
      <c r="G15" s="175"/>
      <c r="H15" s="175"/>
      <c r="I15" s="175"/>
      <c r="K15" s="172"/>
      <c r="L15" s="172"/>
      <c r="M15" s="172"/>
    </row>
    <row r="16" spans="1:13" x14ac:dyDescent="0.2">
      <c r="A16" s="175"/>
      <c r="B16" s="175"/>
      <c r="C16" s="175"/>
      <c r="D16" s="175"/>
      <c r="E16" s="175"/>
      <c r="F16" s="175"/>
      <c r="G16" s="175"/>
      <c r="H16" s="175"/>
      <c r="I16" s="175"/>
      <c r="K16" s="172"/>
      <c r="L16" s="172"/>
      <c r="M16" s="172"/>
    </row>
    <row r="17" spans="1:13" x14ac:dyDescent="0.2">
      <c r="A17" s="175"/>
      <c r="B17" s="175"/>
      <c r="C17" s="175"/>
      <c r="D17" s="175"/>
      <c r="E17" s="175"/>
      <c r="F17" s="175"/>
      <c r="G17" s="175"/>
      <c r="H17" s="175"/>
      <c r="I17" s="175"/>
      <c r="K17" s="176"/>
      <c r="L17" s="176"/>
      <c r="M17" s="176"/>
    </row>
    <row r="18" spans="1:13" x14ac:dyDescent="0.2">
      <c r="A18" s="175"/>
      <c r="B18" s="175"/>
      <c r="C18" s="175"/>
      <c r="D18" s="175"/>
      <c r="E18" s="175"/>
      <c r="F18" s="175"/>
      <c r="G18" s="175"/>
      <c r="H18" s="175"/>
      <c r="I18" s="175"/>
    </row>
    <row r="19" spans="1:13" ht="6" customHeight="1" x14ac:dyDescent="0.2">
      <c r="A19" s="114"/>
      <c r="B19" s="114"/>
      <c r="C19" s="114"/>
      <c r="D19" s="114"/>
      <c r="E19" s="114"/>
      <c r="F19" s="114"/>
      <c r="G19" s="114"/>
      <c r="H19" s="114"/>
      <c r="I19" s="114"/>
    </row>
    <row r="20" spans="1:13" ht="12.75" customHeight="1" x14ac:dyDescent="0.2">
      <c r="A20" s="174" t="s">
        <v>173</v>
      </c>
      <c r="B20" s="175"/>
      <c r="C20" s="175"/>
      <c r="D20" s="175"/>
      <c r="E20" s="175"/>
      <c r="F20" s="175"/>
      <c r="G20" s="175"/>
      <c r="H20" s="175"/>
      <c r="I20" s="175"/>
      <c r="K20" s="172" t="s">
        <v>149</v>
      </c>
      <c r="L20" s="172"/>
      <c r="M20" s="172"/>
    </row>
    <row r="21" spans="1:13" ht="12.75" customHeight="1" x14ac:dyDescent="0.2">
      <c r="A21" s="175"/>
      <c r="B21" s="175"/>
      <c r="C21" s="175"/>
      <c r="D21" s="175"/>
      <c r="E21" s="175"/>
      <c r="F21" s="175"/>
      <c r="G21" s="175"/>
      <c r="H21" s="175"/>
      <c r="I21" s="175"/>
      <c r="K21" s="172"/>
      <c r="L21" s="172"/>
      <c r="M21" s="172"/>
    </row>
    <row r="22" spans="1:13" ht="12.75" customHeight="1" x14ac:dyDescent="0.2">
      <c r="A22" s="175"/>
      <c r="B22" s="175"/>
      <c r="C22" s="175"/>
      <c r="D22" s="175"/>
      <c r="E22" s="175"/>
      <c r="F22" s="175"/>
      <c r="G22" s="175"/>
      <c r="H22" s="175"/>
      <c r="I22" s="175"/>
      <c r="K22" s="172"/>
      <c r="L22" s="172"/>
      <c r="M22" s="172"/>
    </row>
    <row r="23" spans="1:13" ht="12.75" customHeight="1" x14ac:dyDescent="0.2">
      <c r="A23" s="175"/>
      <c r="B23" s="175"/>
      <c r="C23" s="175"/>
      <c r="D23" s="175"/>
      <c r="E23" s="175"/>
      <c r="F23" s="175"/>
      <c r="G23" s="175"/>
      <c r="H23" s="175"/>
      <c r="I23" s="175"/>
      <c r="K23" s="176"/>
      <c r="L23" s="176"/>
      <c r="M23" s="176"/>
    </row>
    <row r="24" spans="1:13" ht="12.75" customHeight="1" x14ac:dyDescent="0.2">
      <c r="A24" s="175"/>
      <c r="B24" s="175"/>
      <c r="C24" s="175"/>
      <c r="D24" s="175"/>
      <c r="E24" s="175"/>
      <c r="F24" s="175"/>
      <c r="G24" s="175"/>
      <c r="H24" s="175"/>
      <c r="I24" s="175"/>
      <c r="K24" s="176"/>
      <c r="L24" s="176"/>
      <c r="M24" s="176"/>
    </row>
    <row r="25" spans="1:13" ht="12.75" customHeight="1" x14ac:dyDescent="0.2">
      <c r="A25" s="175"/>
      <c r="B25" s="175"/>
      <c r="C25" s="175"/>
      <c r="D25" s="175"/>
      <c r="E25" s="175"/>
      <c r="F25" s="175"/>
      <c r="G25" s="175"/>
      <c r="H25" s="175"/>
      <c r="I25" s="175"/>
      <c r="K25" s="172"/>
      <c r="L25" s="172"/>
      <c r="M25" s="172"/>
    </row>
    <row r="26" spans="1:13" ht="7.5" customHeight="1" x14ac:dyDescent="0.2"/>
    <row r="27" spans="1:13" x14ac:dyDescent="0.2">
      <c r="A27" s="174" t="s">
        <v>175</v>
      </c>
      <c r="B27" s="175"/>
      <c r="C27" s="175"/>
      <c r="D27" s="175"/>
      <c r="E27" s="175"/>
      <c r="F27" s="175"/>
      <c r="G27" s="175"/>
      <c r="H27" s="175"/>
      <c r="I27" s="175"/>
    </row>
    <row r="28" spans="1:13" x14ac:dyDescent="0.2">
      <c r="A28" s="175"/>
      <c r="B28" s="175"/>
      <c r="C28" s="175"/>
      <c r="D28" s="175"/>
      <c r="E28" s="175"/>
      <c r="F28" s="175"/>
      <c r="G28" s="175"/>
      <c r="H28" s="175"/>
      <c r="I28" s="175"/>
    </row>
    <row r="29" spans="1:13" ht="12.75" customHeight="1" x14ac:dyDescent="0.2">
      <c r="A29" s="175"/>
      <c r="B29" s="175"/>
      <c r="C29" s="175"/>
      <c r="D29" s="175"/>
      <c r="E29" s="175"/>
      <c r="F29" s="175"/>
      <c r="G29" s="175"/>
      <c r="H29" s="175"/>
      <c r="I29" s="175"/>
    </row>
    <row r="30" spans="1:13" ht="12.75" customHeight="1" x14ac:dyDescent="0.2">
      <c r="A30" s="175"/>
      <c r="B30" s="175"/>
      <c r="C30" s="175"/>
      <c r="D30" s="175"/>
      <c r="E30" s="175"/>
      <c r="F30" s="175"/>
      <c r="G30" s="175"/>
      <c r="H30" s="175"/>
      <c r="I30" s="175"/>
    </row>
    <row r="31" spans="1:13" ht="7.5" customHeight="1" x14ac:dyDescent="0.2"/>
    <row r="32" spans="1:13" ht="12.75" customHeight="1" x14ac:dyDescent="0.2">
      <c r="A32" s="174" t="s">
        <v>174</v>
      </c>
      <c r="B32" s="176"/>
      <c r="C32" s="176"/>
      <c r="D32" s="176"/>
      <c r="E32" s="176"/>
      <c r="F32" s="176"/>
      <c r="G32" s="176"/>
      <c r="H32" s="176"/>
      <c r="I32" s="176"/>
      <c r="K32" s="172" t="s">
        <v>153</v>
      </c>
      <c r="L32" s="172"/>
      <c r="M32" s="172"/>
    </row>
    <row r="33" spans="1:13" ht="12.75" customHeight="1" x14ac:dyDescent="0.2">
      <c r="A33" s="176"/>
      <c r="B33" s="176"/>
      <c r="C33" s="176"/>
      <c r="D33" s="176"/>
      <c r="E33" s="176"/>
      <c r="F33" s="176"/>
      <c r="G33" s="176"/>
      <c r="H33" s="176"/>
      <c r="I33" s="176"/>
      <c r="K33" s="172"/>
      <c r="L33" s="172"/>
      <c r="M33" s="172"/>
    </row>
    <row r="34" spans="1:13" ht="12.75" customHeight="1" x14ac:dyDescent="0.2">
      <c r="A34" s="176"/>
      <c r="B34" s="176"/>
      <c r="C34" s="176"/>
      <c r="D34" s="176"/>
      <c r="E34" s="176"/>
      <c r="F34" s="176"/>
      <c r="G34" s="176"/>
      <c r="H34" s="176"/>
      <c r="I34" s="176"/>
      <c r="K34" s="172"/>
      <c r="L34" s="172"/>
      <c r="M34" s="172"/>
    </row>
    <row r="35" spans="1:13" ht="12.75" customHeight="1" x14ac:dyDescent="0.2">
      <c r="A35" s="176"/>
      <c r="B35" s="176"/>
      <c r="C35" s="176"/>
      <c r="D35" s="176"/>
      <c r="E35" s="176"/>
      <c r="F35" s="176"/>
      <c r="G35" s="176"/>
      <c r="H35" s="176"/>
      <c r="I35" s="176"/>
      <c r="K35" s="176"/>
      <c r="L35" s="176"/>
      <c r="M35" s="176"/>
    </row>
    <row r="36" spans="1:13" ht="5.25" customHeight="1" x14ac:dyDescent="0.2">
      <c r="A36" s="115"/>
      <c r="B36" s="115"/>
      <c r="C36" s="115"/>
      <c r="D36" s="115"/>
      <c r="E36" s="115"/>
      <c r="F36" s="115"/>
      <c r="G36" s="115"/>
      <c r="H36" s="115"/>
      <c r="I36" s="115"/>
      <c r="K36" s="176"/>
      <c r="L36" s="176"/>
      <c r="M36" s="176"/>
    </row>
    <row r="37" spans="1:13" x14ac:dyDescent="0.2">
      <c r="A37" s="112" t="s">
        <v>105</v>
      </c>
    </row>
    <row r="38" spans="1:13" x14ac:dyDescent="0.2">
      <c r="A38" s="116"/>
      <c r="B38" s="112" t="s">
        <v>106</v>
      </c>
    </row>
    <row r="39" spans="1:13" x14ac:dyDescent="0.2">
      <c r="A39" s="117"/>
      <c r="B39" s="112" t="s">
        <v>107</v>
      </c>
    </row>
    <row r="40" spans="1:13" x14ac:dyDescent="0.2">
      <c r="A40" s="118"/>
      <c r="B40" s="112" t="s">
        <v>108</v>
      </c>
    </row>
  </sheetData>
  <sheetProtection algorithmName="SHA-512" hashValue="lzrIrNKBxRNppt1HC1BLZ4c0roqcDOhKWmuD6f3HE+x52+CKmF6RcE+WksHUZHBAUMqzlxbvzD3ZwijWGYmIKQ==" saltValue="IAGmnzf6SO7tumr84F1P+g==" spinCount="100000" sheet="1" objects="1" scenarios="1"/>
  <mergeCells count="11">
    <mergeCell ref="K9:M11"/>
    <mergeCell ref="A27:I30"/>
    <mergeCell ref="K7:M8"/>
    <mergeCell ref="K32:M36"/>
    <mergeCell ref="A32:I35"/>
    <mergeCell ref="A7:I12"/>
    <mergeCell ref="A14:I18"/>
    <mergeCell ref="A20:I25"/>
    <mergeCell ref="K14:M17"/>
    <mergeCell ref="K20:M24"/>
    <mergeCell ref="K25:M25"/>
  </mergeCells>
  <hyperlinks>
    <hyperlink ref="K14:M16" r:id="rId1" display="Link zum Bericht &quot;Konzept Positivliste für Kompensationsprojekte im Bereich Fernwärme&quot;"/>
    <hyperlink ref="K20:M22" location="Zulassungskriterien!A1" display="Link zu den Zulassungskriterien"/>
    <hyperlink ref="K32:M36" location="'Kriterium Nr.5 Input-Output'!A1" display="Link zur Bearbeitung von Kritrium Nr.5: Gewichteter Endkundentarif versus standardisierte Gestehungskosten der fossilen Referenzanlage"/>
    <hyperlink ref="K32:M36" location="'Kriterium Nr.5'!A1" display=" Lien vers le Critère n° 5: Tarif pondéré payé par l'utilisateur final versus prix de revient standardisé de l'installation de référence fossile"/>
    <hyperlink ref="K7:M8" r:id="rId2" display="Link zur Vollzugsmitteilung des BAFU"/>
    <hyperlink ref="K20:M25" location="Zulassungskriterien!A1" display="Lien vers les critères d'admission"/>
    <hyperlink ref="K9:M11" r:id="rId3" display="Modèle pour la description de projet"/>
  </hyperlinks>
  <pageMargins left="0.70866141732283472" right="0.70866141732283472" top="0.74803149606299213" bottom="0.74803149606299213" header="0.31496062992125984" footer="0.31496062992125984"/>
  <pageSetup paperSize="9" orientation="landscape" r:id="rId4"/>
  <headerFooter>
    <oddHeader>&amp;R&amp;G</oddHeader>
    <oddFooter>&amp;L&amp;9&amp;F&amp;C&amp;9&amp;A&amp;R&amp;9&amp;D</oddFoot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7" sqref="D17"/>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Ansicht)'!C11</f>
        <v>0</v>
      </c>
      <c r="E4" s="6"/>
    </row>
    <row r="5" spans="1:5" ht="15" customHeight="1" thickTop="1" thickBot="1" x14ac:dyDescent="0.3">
      <c r="A5" s="41" t="s">
        <v>60</v>
      </c>
      <c r="B5" s="15" t="s">
        <v>51</v>
      </c>
      <c r="C5" s="15" t="s">
        <v>16</v>
      </c>
      <c r="D5" s="40">
        <f>'Berechnungsblatt (nur Ansicht)'!H11</f>
        <v>79.874999999999986</v>
      </c>
      <c r="E5" s="6"/>
    </row>
    <row r="6" spans="1:5" ht="15" customHeight="1" thickTop="1" thickBot="1" x14ac:dyDescent="0.3">
      <c r="A6" s="6" t="s">
        <v>49</v>
      </c>
      <c r="B6" s="15" t="s">
        <v>48</v>
      </c>
      <c r="C6" s="15"/>
      <c r="D6" s="43">
        <v>0</v>
      </c>
      <c r="E6" s="6" t="s">
        <v>47</v>
      </c>
    </row>
    <row r="7" spans="1:5" ht="15" customHeight="1" thickTop="1" thickBot="1" x14ac:dyDescent="0.3">
      <c r="A7" s="206" t="s">
        <v>46</v>
      </c>
      <c r="B7" s="15" t="s">
        <v>45</v>
      </c>
      <c r="C7" s="15" t="s">
        <v>44</v>
      </c>
      <c r="D7" s="44">
        <v>0</v>
      </c>
      <c r="E7" s="6"/>
    </row>
    <row r="8" spans="1:5" ht="15" customHeight="1" thickTop="1" thickBot="1" x14ac:dyDescent="0.3">
      <c r="A8" s="207"/>
      <c r="B8" s="15" t="s">
        <v>43</v>
      </c>
      <c r="C8" s="15" t="s">
        <v>42</v>
      </c>
      <c r="D8" s="36">
        <v>0</v>
      </c>
      <c r="E8" s="6"/>
    </row>
    <row r="9" spans="1:5" ht="15" customHeight="1" thickTop="1" thickBot="1" x14ac:dyDescent="0.3">
      <c r="A9" s="207"/>
      <c r="B9" s="15" t="s">
        <v>57</v>
      </c>
      <c r="C9" s="15" t="s">
        <v>58</v>
      </c>
      <c r="D9" s="39" t="str">
        <f>'Berechnungsblatt (nur Ansicht)'!E11</f>
        <v/>
      </c>
      <c r="E9" s="6"/>
    </row>
    <row r="10" spans="1:5" ht="15" customHeight="1" thickTop="1" thickBot="1" x14ac:dyDescent="0.3">
      <c r="A10" s="208"/>
      <c r="B10" s="15" t="s">
        <v>41</v>
      </c>
      <c r="C10" s="15" t="s">
        <v>40</v>
      </c>
      <c r="D10" s="36">
        <v>48</v>
      </c>
      <c r="E10" s="6"/>
    </row>
    <row r="11" spans="1:5" ht="15" customHeight="1" thickTop="1" thickBot="1" x14ac:dyDescent="0.3">
      <c r="A11" s="6" t="s">
        <v>39</v>
      </c>
      <c r="B11" s="15"/>
      <c r="C11" s="15" t="s">
        <v>38</v>
      </c>
      <c r="D11" s="38" t="e">
        <f>IF('Berechnungsblatt (nur Ansicht)'!D11&gt;0,'Berechnungsblatt (nur Ansicht)'!D11/1000,(D4*D6/2100+D4*(1-D6)/(D9*D10)))</f>
        <v>#VALUE!</v>
      </c>
      <c r="E11" s="6"/>
    </row>
    <row r="12" spans="1:5" ht="14.25" thickTop="1" thickBot="1" x14ac:dyDescent="0.25"/>
    <row r="13" spans="1:5" ht="15" thickTop="1" thickBot="1" x14ac:dyDescent="0.3">
      <c r="A13" s="7" t="s">
        <v>37</v>
      </c>
      <c r="B13" s="7" t="s">
        <v>30</v>
      </c>
      <c r="C13" s="7" t="s">
        <v>8</v>
      </c>
      <c r="D13" s="37"/>
      <c r="E13" s="7" t="s">
        <v>29</v>
      </c>
    </row>
    <row r="14" spans="1:5" ht="15" customHeight="1" thickTop="1" thickBot="1" x14ac:dyDescent="0.3">
      <c r="A14" s="6" t="s">
        <v>36</v>
      </c>
      <c r="B14" s="15"/>
      <c r="C14" s="15" t="s">
        <v>32</v>
      </c>
      <c r="D14" s="36" t="e">
        <f xml:space="preserve"> (-16521*D11^2 + 136697*D11 + 6402.2)*1.1</f>
        <v>#VALUE!</v>
      </c>
      <c r="E14" s="6"/>
    </row>
    <row r="15" spans="1:5" ht="15" customHeight="1" thickTop="1" thickBot="1" x14ac:dyDescent="0.3">
      <c r="A15" s="6" t="s">
        <v>35</v>
      </c>
      <c r="B15" s="15"/>
      <c r="C15" s="15" t="s">
        <v>32</v>
      </c>
      <c r="D15" s="36" t="e">
        <f xml:space="preserve"> 1175.8*LN(D11) + 8099.7</f>
        <v>#VALUE!</v>
      </c>
      <c r="E15" s="6"/>
    </row>
    <row r="16" spans="1:5" ht="15" customHeight="1" thickTop="1" thickBot="1" x14ac:dyDescent="0.3">
      <c r="A16" s="6" t="s">
        <v>34</v>
      </c>
      <c r="B16" s="15"/>
      <c r="C16" s="15" t="s">
        <v>32</v>
      </c>
      <c r="D16" s="36" t="e">
        <f xml:space="preserve"> -1926.8*D11^2 + 18717*D11 + 2281.2</f>
        <v>#VALUE!</v>
      </c>
      <c r="E16" s="6"/>
    </row>
    <row r="17" spans="1:5" ht="15" customHeight="1" thickTop="1" thickBot="1" x14ac:dyDescent="0.3">
      <c r="A17" s="6" t="s">
        <v>33</v>
      </c>
      <c r="B17" s="15" t="s">
        <v>17</v>
      </c>
      <c r="C17" s="15" t="s">
        <v>32</v>
      </c>
      <c r="D17" s="36" t="e">
        <f>SUM(D14:D16)</f>
        <v>#VALUE!</v>
      </c>
      <c r="E17" s="6"/>
    </row>
    <row r="18" spans="1:5" ht="14.25" thickTop="1" thickBot="1" x14ac:dyDescent="0.25"/>
    <row r="19" spans="1:5" ht="15" thickTop="1" thickBot="1" x14ac:dyDescent="0.3">
      <c r="A19" s="7" t="s">
        <v>31</v>
      </c>
      <c r="B19" s="7" t="s">
        <v>30</v>
      </c>
      <c r="C19" s="7" t="s">
        <v>8</v>
      </c>
      <c r="D19" s="37"/>
      <c r="E19" s="7" t="s">
        <v>29</v>
      </c>
    </row>
    <row r="20" spans="1:5" ht="15" customHeight="1" thickTop="1" thickBot="1" x14ac:dyDescent="0.3">
      <c r="A20" s="6" t="s">
        <v>28</v>
      </c>
      <c r="B20" s="15" t="s">
        <v>27</v>
      </c>
      <c r="C20" s="15" t="s">
        <v>1</v>
      </c>
      <c r="D20" s="36" t="e">
        <f>PMT(0.03,15,-D17)</f>
        <v>#VALUE!</v>
      </c>
      <c r="E20" s="6"/>
    </row>
    <row r="21" spans="1:5" ht="15" customHeight="1" thickTop="1" thickBot="1" x14ac:dyDescent="0.3">
      <c r="A21" s="6" t="s">
        <v>26</v>
      </c>
      <c r="B21" s="15"/>
      <c r="C21" s="15" t="s">
        <v>1</v>
      </c>
      <c r="D21" s="36" t="e">
        <f>1177.2*D11^0.3152</f>
        <v>#VALUE!</v>
      </c>
      <c r="E21" s="6"/>
    </row>
    <row r="22" spans="1:5" ht="15" customHeight="1" thickTop="1" thickBot="1" x14ac:dyDescent="0.3">
      <c r="A22" s="6" t="s">
        <v>25</v>
      </c>
      <c r="B22" s="15" t="s">
        <v>24</v>
      </c>
      <c r="C22" s="15" t="s">
        <v>1</v>
      </c>
      <c r="D22" s="36" t="e">
        <f xml:space="preserve"> 2619.6*D11^0.3287</f>
        <v>#VALUE!</v>
      </c>
      <c r="E22" s="6"/>
    </row>
    <row r="23" spans="1:5" ht="15" customHeight="1" thickTop="1" thickBot="1" x14ac:dyDescent="0.3">
      <c r="A23" s="6" t="s">
        <v>23</v>
      </c>
      <c r="B23" s="15" t="s">
        <v>22</v>
      </c>
      <c r="C23" s="15" t="s">
        <v>1</v>
      </c>
      <c r="D23" s="36">
        <f>D4/0.88*D5</f>
        <v>0</v>
      </c>
      <c r="E23" s="6"/>
    </row>
    <row r="24" spans="1:5" ht="15" customHeight="1" thickTop="1" thickBot="1" x14ac:dyDescent="0.3">
      <c r="A24" s="6" t="s">
        <v>21</v>
      </c>
      <c r="B24" s="15" t="s">
        <v>20</v>
      </c>
      <c r="C24" s="15" t="s">
        <v>1</v>
      </c>
      <c r="D24" s="36">
        <f>D4*0.02*150</f>
        <v>0</v>
      </c>
      <c r="E24" s="6"/>
    </row>
    <row r="25" spans="1:5" ht="15" customHeight="1" thickTop="1" thickBot="1" x14ac:dyDescent="0.3">
      <c r="A25" s="6" t="s">
        <v>19</v>
      </c>
      <c r="B25" s="15"/>
      <c r="C25" s="15" t="s">
        <v>1</v>
      </c>
      <c r="D25" s="36" t="e">
        <f>SUM(D20:D24)</f>
        <v>#VALUE!</v>
      </c>
      <c r="E25" s="6"/>
    </row>
    <row r="26" spans="1:5" ht="15" customHeight="1" thickTop="1" thickBot="1" x14ac:dyDescent="0.3">
      <c r="A26" s="6" t="s">
        <v>18</v>
      </c>
      <c r="B26" s="15" t="s">
        <v>17</v>
      </c>
      <c r="C26" s="15" t="s">
        <v>16</v>
      </c>
      <c r="D26" s="35" t="e">
        <f>D25/D4</f>
        <v>#VALUE!</v>
      </c>
      <c r="E26" s="6"/>
    </row>
    <row r="27" spans="1:5" ht="13.5" thickTop="1" x14ac:dyDescent="0.2"/>
  </sheetData>
  <mergeCells count="1">
    <mergeCell ref="A7:A10"/>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7" sqref="D17"/>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Ansicht)'!C12</f>
        <v>0</v>
      </c>
      <c r="E4" s="6"/>
    </row>
    <row r="5" spans="1:5" ht="15" customHeight="1" thickTop="1" thickBot="1" x14ac:dyDescent="0.3">
      <c r="A5" s="41" t="s">
        <v>60</v>
      </c>
      <c r="B5" s="15" t="s">
        <v>51</v>
      </c>
      <c r="C5" s="15" t="s">
        <v>16</v>
      </c>
      <c r="D5" s="40">
        <f>'Berechnungsblatt (nur Ansicht)'!H12</f>
        <v>79.874999999999986</v>
      </c>
      <c r="E5" s="6"/>
    </row>
    <row r="6" spans="1:5" ht="15" customHeight="1" thickTop="1" thickBot="1" x14ac:dyDescent="0.3">
      <c r="A6" s="6" t="s">
        <v>49</v>
      </c>
      <c r="B6" s="15" t="s">
        <v>48</v>
      </c>
      <c r="C6" s="15"/>
      <c r="D6" s="43">
        <v>0</v>
      </c>
      <c r="E6" s="6" t="s">
        <v>47</v>
      </c>
    </row>
    <row r="7" spans="1:5" ht="15" customHeight="1" thickTop="1" thickBot="1" x14ac:dyDescent="0.3">
      <c r="A7" s="206" t="s">
        <v>46</v>
      </c>
      <c r="B7" s="15" t="s">
        <v>45</v>
      </c>
      <c r="C7" s="15" t="s">
        <v>44</v>
      </c>
      <c r="D7" s="44">
        <v>0</v>
      </c>
      <c r="E7" s="6"/>
    </row>
    <row r="8" spans="1:5" ht="15" customHeight="1" thickTop="1" thickBot="1" x14ac:dyDescent="0.3">
      <c r="A8" s="207"/>
      <c r="B8" s="15" t="s">
        <v>43</v>
      </c>
      <c r="C8" s="15" t="s">
        <v>42</v>
      </c>
      <c r="D8" s="36">
        <v>0</v>
      </c>
      <c r="E8" s="6"/>
    </row>
    <row r="9" spans="1:5" ht="15" customHeight="1" thickTop="1" thickBot="1" x14ac:dyDescent="0.3">
      <c r="A9" s="207"/>
      <c r="B9" s="15" t="s">
        <v>57</v>
      </c>
      <c r="C9" s="15" t="s">
        <v>59</v>
      </c>
      <c r="D9" s="39" t="str">
        <f>'Berechnungsblatt (nur Ansicht)'!E12</f>
        <v/>
      </c>
      <c r="E9" s="6"/>
    </row>
    <row r="10" spans="1:5" ht="15" customHeight="1" thickTop="1" thickBot="1" x14ac:dyDescent="0.3">
      <c r="A10" s="208"/>
      <c r="B10" s="15" t="s">
        <v>41</v>
      </c>
      <c r="C10" s="15" t="s">
        <v>40</v>
      </c>
      <c r="D10" s="36">
        <v>48</v>
      </c>
      <c r="E10" s="6"/>
    </row>
    <row r="11" spans="1:5" ht="15" customHeight="1" thickTop="1" thickBot="1" x14ac:dyDescent="0.3">
      <c r="A11" s="6" t="s">
        <v>39</v>
      </c>
      <c r="B11" s="15"/>
      <c r="C11" s="15" t="s">
        <v>38</v>
      </c>
      <c r="D11" s="38" t="e">
        <f>IF('Berechnungsblatt (nur Ansicht)'!D12&gt;0,'Berechnungsblatt (nur Ansicht)'!D12/1000,(D4*D6/2100+D4*(1-D6)/(D9*D10)))</f>
        <v>#VALUE!</v>
      </c>
      <c r="E11" s="6"/>
    </row>
    <row r="12" spans="1:5" ht="14.25" thickTop="1" thickBot="1" x14ac:dyDescent="0.25"/>
    <row r="13" spans="1:5" ht="15" thickTop="1" thickBot="1" x14ac:dyDescent="0.3">
      <c r="A13" s="7" t="s">
        <v>37</v>
      </c>
      <c r="B13" s="7" t="s">
        <v>30</v>
      </c>
      <c r="C13" s="7" t="s">
        <v>8</v>
      </c>
      <c r="D13" s="37"/>
      <c r="E13" s="7" t="s">
        <v>29</v>
      </c>
    </row>
    <row r="14" spans="1:5" ht="15" customHeight="1" thickTop="1" thickBot="1" x14ac:dyDescent="0.3">
      <c r="A14" s="6" t="s">
        <v>36</v>
      </c>
      <c r="B14" s="15"/>
      <c r="C14" s="15" t="s">
        <v>32</v>
      </c>
      <c r="D14" s="36" t="e">
        <f xml:space="preserve"> (-16521*D11^2 + 136697*D11 + 6402.2)*1.1</f>
        <v>#VALUE!</v>
      </c>
      <c r="E14" s="6"/>
    </row>
    <row r="15" spans="1:5" ht="15" customHeight="1" thickTop="1" thickBot="1" x14ac:dyDescent="0.3">
      <c r="A15" s="6" t="s">
        <v>35</v>
      </c>
      <c r="B15" s="15"/>
      <c r="C15" s="15" t="s">
        <v>32</v>
      </c>
      <c r="D15" s="36" t="e">
        <f xml:space="preserve"> 1175.8*LN(D11) + 8099.7</f>
        <v>#VALUE!</v>
      </c>
      <c r="E15" s="6"/>
    </row>
    <row r="16" spans="1:5" ht="15" customHeight="1" thickTop="1" thickBot="1" x14ac:dyDescent="0.3">
      <c r="A16" s="6" t="s">
        <v>34</v>
      </c>
      <c r="B16" s="15"/>
      <c r="C16" s="15" t="s">
        <v>32</v>
      </c>
      <c r="D16" s="36" t="e">
        <f xml:space="preserve"> -1926.8*D11^2 + 18717*D11 + 2281.2</f>
        <v>#VALUE!</v>
      </c>
      <c r="E16" s="6"/>
    </row>
    <row r="17" spans="1:5" ht="15" customHeight="1" thickTop="1" thickBot="1" x14ac:dyDescent="0.3">
      <c r="A17" s="6" t="s">
        <v>33</v>
      </c>
      <c r="B17" s="15" t="s">
        <v>17</v>
      </c>
      <c r="C17" s="15" t="s">
        <v>32</v>
      </c>
      <c r="D17" s="36" t="e">
        <f>SUM(D14:D16)</f>
        <v>#VALUE!</v>
      </c>
      <c r="E17" s="6"/>
    </row>
    <row r="18" spans="1:5" ht="14.25" thickTop="1" thickBot="1" x14ac:dyDescent="0.25"/>
    <row r="19" spans="1:5" ht="15" thickTop="1" thickBot="1" x14ac:dyDescent="0.3">
      <c r="A19" s="7" t="s">
        <v>31</v>
      </c>
      <c r="B19" s="7" t="s">
        <v>30</v>
      </c>
      <c r="C19" s="7" t="s">
        <v>8</v>
      </c>
      <c r="D19" s="37"/>
      <c r="E19" s="7" t="s">
        <v>29</v>
      </c>
    </row>
    <row r="20" spans="1:5" ht="15" customHeight="1" thickTop="1" thickBot="1" x14ac:dyDescent="0.3">
      <c r="A20" s="6" t="s">
        <v>28</v>
      </c>
      <c r="B20" s="15" t="s">
        <v>27</v>
      </c>
      <c r="C20" s="15" t="s">
        <v>1</v>
      </c>
      <c r="D20" s="36" t="e">
        <f>PMT(0.03,15,-D17)</f>
        <v>#VALUE!</v>
      </c>
      <c r="E20" s="6"/>
    </row>
    <row r="21" spans="1:5" ht="15" customHeight="1" thickTop="1" thickBot="1" x14ac:dyDescent="0.3">
      <c r="A21" s="6" t="s">
        <v>26</v>
      </c>
      <c r="B21" s="15"/>
      <c r="C21" s="15" t="s">
        <v>1</v>
      </c>
      <c r="D21" s="36" t="e">
        <f>1177.2*D11^0.3152</f>
        <v>#VALUE!</v>
      </c>
      <c r="E21" s="6"/>
    </row>
    <row r="22" spans="1:5" ht="15" customHeight="1" thickTop="1" thickBot="1" x14ac:dyDescent="0.3">
      <c r="A22" s="6" t="s">
        <v>25</v>
      </c>
      <c r="B22" s="15" t="s">
        <v>24</v>
      </c>
      <c r="C22" s="15" t="s">
        <v>1</v>
      </c>
      <c r="D22" s="36" t="e">
        <f xml:space="preserve"> 2619.6*D11^0.3287</f>
        <v>#VALUE!</v>
      </c>
      <c r="E22" s="6"/>
    </row>
    <row r="23" spans="1:5" ht="15" customHeight="1" thickTop="1" thickBot="1" x14ac:dyDescent="0.3">
      <c r="A23" s="6" t="s">
        <v>23</v>
      </c>
      <c r="B23" s="15" t="s">
        <v>22</v>
      </c>
      <c r="C23" s="15" t="s">
        <v>1</v>
      </c>
      <c r="D23" s="36">
        <f>D4/0.88*D5</f>
        <v>0</v>
      </c>
      <c r="E23" s="6"/>
    </row>
    <row r="24" spans="1:5" ht="15" customHeight="1" thickTop="1" thickBot="1" x14ac:dyDescent="0.3">
      <c r="A24" s="6" t="s">
        <v>21</v>
      </c>
      <c r="B24" s="15" t="s">
        <v>20</v>
      </c>
      <c r="C24" s="15" t="s">
        <v>1</v>
      </c>
      <c r="D24" s="36">
        <f>D4*0.02*150</f>
        <v>0</v>
      </c>
      <c r="E24" s="6"/>
    </row>
    <row r="25" spans="1:5" ht="15" customHeight="1" thickTop="1" thickBot="1" x14ac:dyDescent="0.3">
      <c r="A25" s="6" t="s">
        <v>19</v>
      </c>
      <c r="B25" s="15"/>
      <c r="C25" s="15" t="s">
        <v>1</v>
      </c>
      <c r="D25" s="36" t="e">
        <f>SUM(D20:D24)</f>
        <v>#VALUE!</v>
      </c>
      <c r="E25" s="6"/>
    </row>
    <row r="26" spans="1:5" ht="15" customHeight="1" thickTop="1" thickBot="1" x14ac:dyDescent="0.3">
      <c r="A26" s="6" t="s">
        <v>18</v>
      </c>
      <c r="B26" s="15" t="s">
        <v>17</v>
      </c>
      <c r="C26" s="15" t="s">
        <v>16</v>
      </c>
      <c r="D26" s="35" t="e">
        <f>D25/D4</f>
        <v>#VALUE!</v>
      </c>
      <c r="E26" s="6"/>
    </row>
    <row r="27" spans="1:5" ht="13.5" thickTop="1" x14ac:dyDescent="0.2"/>
  </sheetData>
  <mergeCells count="1">
    <mergeCell ref="A7:A10"/>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6" sqref="D16"/>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Ansicht)'!C13</f>
        <v>0</v>
      </c>
      <c r="E4" s="6"/>
    </row>
    <row r="5" spans="1:5" ht="15" customHeight="1" thickTop="1" thickBot="1" x14ac:dyDescent="0.3">
      <c r="A5" s="41" t="s">
        <v>60</v>
      </c>
      <c r="B5" s="15" t="s">
        <v>51</v>
      </c>
      <c r="C5" s="15" t="s">
        <v>16</v>
      </c>
      <c r="D5" s="40">
        <f>'Berechnungsblatt (nur Ansicht)'!H13</f>
        <v>79.874999999999986</v>
      </c>
      <c r="E5" s="6"/>
    </row>
    <row r="6" spans="1:5" ht="15" customHeight="1" thickTop="1" thickBot="1" x14ac:dyDescent="0.3">
      <c r="A6" s="6" t="s">
        <v>49</v>
      </c>
      <c r="B6" s="15" t="s">
        <v>48</v>
      </c>
      <c r="C6" s="15"/>
      <c r="D6" s="43">
        <v>0</v>
      </c>
      <c r="E6" s="6" t="s">
        <v>47</v>
      </c>
    </row>
    <row r="7" spans="1:5" ht="15" customHeight="1" thickTop="1" thickBot="1" x14ac:dyDescent="0.3">
      <c r="A7" s="206" t="s">
        <v>46</v>
      </c>
      <c r="B7" s="15" t="s">
        <v>45</v>
      </c>
      <c r="C7" s="15" t="s">
        <v>44</v>
      </c>
      <c r="D7" s="44">
        <v>0</v>
      </c>
      <c r="E7" s="6"/>
    </row>
    <row r="8" spans="1:5" ht="15" customHeight="1" thickTop="1" thickBot="1" x14ac:dyDescent="0.3">
      <c r="A8" s="207"/>
      <c r="B8" s="15" t="s">
        <v>43</v>
      </c>
      <c r="C8" s="15" t="s">
        <v>42</v>
      </c>
      <c r="D8" s="36">
        <v>0</v>
      </c>
      <c r="E8" s="6"/>
    </row>
    <row r="9" spans="1:5" ht="15" customHeight="1" thickTop="1" thickBot="1" x14ac:dyDescent="0.3">
      <c r="A9" s="207"/>
      <c r="B9" s="15" t="s">
        <v>57</v>
      </c>
      <c r="C9" s="15" t="s">
        <v>59</v>
      </c>
      <c r="D9" s="39" t="str">
        <f>'Berechnungsblatt (nur Ansicht)'!E13</f>
        <v/>
      </c>
      <c r="E9" s="6"/>
    </row>
    <row r="10" spans="1:5" ht="15" customHeight="1" thickTop="1" thickBot="1" x14ac:dyDescent="0.3">
      <c r="A10" s="208"/>
      <c r="B10" s="15" t="s">
        <v>41</v>
      </c>
      <c r="C10" s="15" t="s">
        <v>40</v>
      </c>
      <c r="D10" s="36">
        <v>48</v>
      </c>
      <c r="E10" s="6"/>
    </row>
    <row r="11" spans="1:5" ht="15" customHeight="1" thickTop="1" thickBot="1" x14ac:dyDescent="0.3">
      <c r="A11" s="6" t="s">
        <v>39</v>
      </c>
      <c r="B11" s="15"/>
      <c r="C11" s="15" t="s">
        <v>38</v>
      </c>
      <c r="D11" s="38" t="e">
        <f>IF('Berechnungsblatt (nur Ansicht)'!D13&gt;0,'Berechnungsblatt (nur Ansicht)'!D13/1000,(D4*D6/2100+D4*(1-D6)/(D9*D10)))</f>
        <v>#VALUE!</v>
      </c>
      <c r="E11" s="6"/>
    </row>
    <row r="12" spans="1:5" ht="14.25" thickTop="1" thickBot="1" x14ac:dyDescent="0.25"/>
    <row r="13" spans="1:5" ht="15" thickTop="1" thickBot="1" x14ac:dyDescent="0.3">
      <c r="A13" s="7" t="s">
        <v>37</v>
      </c>
      <c r="B13" s="7" t="s">
        <v>30</v>
      </c>
      <c r="C13" s="7" t="s">
        <v>8</v>
      </c>
      <c r="D13" s="37"/>
      <c r="E13" s="7" t="s">
        <v>29</v>
      </c>
    </row>
    <row r="14" spans="1:5" ht="15" customHeight="1" thickTop="1" thickBot="1" x14ac:dyDescent="0.3">
      <c r="A14" s="6" t="s">
        <v>36</v>
      </c>
      <c r="B14" s="15"/>
      <c r="C14" s="15" t="s">
        <v>32</v>
      </c>
      <c r="D14" s="36" t="e">
        <f xml:space="preserve"> (-16521*D11^2 + 136697*D11 + 6402.2)*1.1</f>
        <v>#VALUE!</v>
      </c>
      <c r="E14" s="6"/>
    </row>
    <row r="15" spans="1:5" ht="15" customHeight="1" thickTop="1" thickBot="1" x14ac:dyDescent="0.3">
      <c r="A15" s="6" t="s">
        <v>35</v>
      </c>
      <c r="B15" s="15"/>
      <c r="C15" s="15" t="s">
        <v>32</v>
      </c>
      <c r="D15" s="36" t="e">
        <f xml:space="preserve"> 1175.8*LN(D11) + 8099.7</f>
        <v>#VALUE!</v>
      </c>
      <c r="E15" s="6"/>
    </row>
    <row r="16" spans="1:5" ht="15" customHeight="1" thickTop="1" thickBot="1" x14ac:dyDescent="0.3">
      <c r="A16" s="6" t="s">
        <v>34</v>
      </c>
      <c r="B16" s="15"/>
      <c r="C16" s="15" t="s">
        <v>32</v>
      </c>
      <c r="D16" s="36" t="e">
        <f xml:space="preserve"> -1926.8*D11^2 + 18717*D11 + 2281.2</f>
        <v>#VALUE!</v>
      </c>
      <c r="E16" s="6"/>
    </row>
    <row r="17" spans="1:5" ht="15" customHeight="1" thickTop="1" thickBot="1" x14ac:dyDescent="0.3">
      <c r="A17" s="6" t="s">
        <v>33</v>
      </c>
      <c r="B17" s="15" t="s">
        <v>17</v>
      </c>
      <c r="C17" s="15" t="s">
        <v>32</v>
      </c>
      <c r="D17" s="36" t="e">
        <f>SUM(D14:D16)</f>
        <v>#VALUE!</v>
      </c>
      <c r="E17" s="6"/>
    </row>
    <row r="18" spans="1:5" ht="14.25" thickTop="1" thickBot="1" x14ac:dyDescent="0.25"/>
    <row r="19" spans="1:5" ht="15" thickTop="1" thickBot="1" x14ac:dyDescent="0.3">
      <c r="A19" s="7" t="s">
        <v>31</v>
      </c>
      <c r="B19" s="7" t="s">
        <v>30</v>
      </c>
      <c r="C19" s="7" t="s">
        <v>8</v>
      </c>
      <c r="D19" s="37"/>
      <c r="E19" s="7" t="s">
        <v>29</v>
      </c>
    </row>
    <row r="20" spans="1:5" ht="15" customHeight="1" thickTop="1" thickBot="1" x14ac:dyDescent="0.3">
      <c r="A20" s="6" t="s">
        <v>28</v>
      </c>
      <c r="B20" s="15" t="s">
        <v>27</v>
      </c>
      <c r="C20" s="15" t="s">
        <v>1</v>
      </c>
      <c r="D20" s="36" t="e">
        <f>PMT(0.03,15,-D17)</f>
        <v>#VALUE!</v>
      </c>
      <c r="E20" s="6"/>
    </row>
    <row r="21" spans="1:5" ht="15" customHeight="1" thickTop="1" thickBot="1" x14ac:dyDescent="0.3">
      <c r="A21" s="6" t="s">
        <v>26</v>
      </c>
      <c r="B21" s="15"/>
      <c r="C21" s="15" t="s">
        <v>1</v>
      </c>
      <c r="D21" s="36" t="e">
        <f>1177.2*D11^0.3152</f>
        <v>#VALUE!</v>
      </c>
      <c r="E21" s="6"/>
    </row>
    <row r="22" spans="1:5" ht="15" customHeight="1" thickTop="1" thickBot="1" x14ac:dyDescent="0.3">
      <c r="A22" s="6" t="s">
        <v>25</v>
      </c>
      <c r="B22" s="15" t="s">
        <v>24</v>
      </c>
      <c r="C22" s="15" t="s">
        <v>1</v>
      </c>
      <c r="D22" s="36" t="e">
        <f xml:space="preserve"> 2619.6*D11^0.3287</f>
        <v>#VALUE!</v>
      </c>
      <c r="E22" s="6"/>
    </row>
    <row r="23" spans="1:5" ht="15" customHeight="1" thickTop="1" thickBot="1" x14ac:dyDescent="0.3">
      <c r="A23" s="6" t="s">
        <v>23</v>
      </c>
      <c r="B23" s="15" t="s">
        <v>22</v>
      </c>
      <c r="C23" s="15" t="s">
        <v>1</v>
      </c>
      <c r="D23" s="36">
        <f>D4/0.88*D5</f>
        <v>0</v>
      </c>
      <c r="E23" s="6"/>
    </row>
    <row r="24" spans="1:5" ht="15" customHeight="1" thickTop="1" thickBot="1" x14ac:dyDescent="0.3">
      <c r="A24" s="6" t="s">
        <v>21</v>
      </c>
      <c r="B24" s="15" t="s">
        <v>20</v>
      </c>
      <c r="C24" s="15" t="s">
        <v>1</v>
      </c>
      <c r="D24" s="36">
        <f>D4*0.02*150</f>
        <v>0</v>
      </c>
      <c r="E24" s="6"/>
    </row>
    <row r="25" spans="1:5" ht="15" customHeight="1" thickTop="1" thickBot="1" x14ac:dyDescent="0.3">
      <c r="A25" s="6" t="s">
        <v>19</v>
      </c>
      <c r="B25" s="15"/>
      <c r="C25" s="15" t="s">
        <v>1</v>
      </c>
      <c r="D25" s="36" t="e">
        <f>SUM(D20:D24)</f>
        <v>#VALUE!</v>
      </c>
      <c r="E25" s="6"/>
    </row>
    <row r="26" spans="1:5" ht="15" customHeight="1" thickTop="1" thickBot="1" x14ac:dyDescent="0.3">
      <c r="A26" s="6" t="s">
        <v>18</v>
      </c>
      <c r="B26" s="15" t="s">
        <v>17</v>
      </c>
      <c r="C26" s="15" t="s">
        <v>16</v>
      </c>
      <c r="D26" s="35" t="e">
        <f>D25/D4</f>
        <v>#VALUE!</v>
      </c>
      <c r="E26" s="6"/>
    </row>
    <row r="27" spans="1:5" ht="13.5" thickTop="1" x14ac:dyDescent="0.2"/>
  </sheetData>
  <mergeCells count="1">
    <mergeCell ref="A7:A10"/>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6" sqref="D16"/>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Ansicht)'!C14</f>
        <v>0</v>
      </c>
      <c r="E4" s="6"/>
    </row>
    <row r="5" spans="1:5" ht="15" customHeight="1" thickTop="1" thickBot="1" x14ac:dyDescent="0.3">
      <c r="A5" s="41" t="s">
        <v>60</v>
      </c>
      <c r="B5" s="15" t="s">
        <v>51</v>
      </c>
      <c r="C5" s="15" t="s">
        <v>16</v>
      </c>
      <c r="D5" s="40">
        <f>'Berechnungsblatt (nur Ansicht)'!H14</f>
        <v>79.874999999999986</v>
      </c>
      <c r="E5" s="6"/>
    </row>
    <row r="6" spans="1:5" ht="15" customHeight="1" thickTop="1" thickBot="1" x14ac:dyDescent="0.3">
      <c r="A6" s="6" t="s">
        <v>49</v>
      </c>
      <c r="B6" s="15" t="s">
        <v>48</v>
      </c>
      <c r="C6" s="15"/>
      <c r="D6" s="43">
        <v>0</v>
      </c>
      <c r="E6" s="6" t="s">
        <v>47</v>
      </c>
    </row>
    <row r="7" spans="1:5" ht="15" customHeight="1" thickTop="1" thickBot="1" x14ac:dyDescent="0.3">
      <c r="A7" s="206" t="s">
        <v>46</v>
      </c>
      <c r="B7" s="15" t="s">
        <v>45</v>
      </c>
      <c r="C7" s="15" t="s">
        <v>44</v>
      </c>
      <c r="D7" s="44">
        <v>0</v>
      </c>
      <c r="E7" s="6"/>
    </row>
    <row r="8" spans="1:5" ht="15" customHeight="1" thickTop="1" thickBot="1" x14ac:dyDescent="0.3">
      <c r="A8" s="207"/>
      <c r="B8" s="15" t="s">
        <v>43</v>
      </c>
      <c r="C8" s="15" t="s">
        <v>42</v>
      </c>
      <c r="D8" s="36">
        <v>0</v>
      </c>
      <c r="E8" s="6"/>
    </row>
    <row r="9" spans="1:5" ht="15" customHeight="1" thickTop="1" thickBot="1" x14ac:dyDescent="0.3">
      <c r="A9" s="207"/>
      <c r="B9" s="15" t="s">
        <v>57</v>
      </c>
      <c r="C9" s="15" t="s">
        <v>59</v>
      </c>
      <c r="D9" s="39" t="str">
        <f>'Berechnungsblatt (nur Ansicht)'!E14</f>
        <v/>
      </c>
      <c r="E9" s="6"/>
    </row>
    <row r="10" spans="1:5" ht="15" customHeight="1" thickTop="1" thickBot="1" x14ac:dyDescent="0.3">
      <c r="A10" s="208"/>
      <c r="B10" s="15" t="s">
        <v>41</v>
      </c>
      <c r="C10" s="15" t="s">
        <v>40</v>
      </c>
      <c r="D10" s="36">
        <v>48</v>
      </c>
      <c r="E10" s="6"/>
    </row>
    <row r="11" spans="1:5" ht="15" customHeight="1" thickTop="1" thickBot="1" x14ac:dyDescent="0.3">
      <c r="A11" s="6" t="s">
        <v>39</v>
      </c>
      <c r="B11" s="15"/>
      <c r="C11" s="15" t="s">
        <v>38</v>
      </c>
      <c r="D11" s="38" t="e">
        <f>IF('Berechnungsblatt (nur Ansicht)'!D14&gt;0,'Berechnungsblatt (nur Ansicht)'!D14/1000,(D4*D6/2100+D4*(1-D6)/(D9*D10)))</f>
        <v>#VALUE!</v>
      </c>
      <c r="E11" s="6"/>
    </row>
    <row r="12" spans="1:5" ht="14.25" thickTop="1" thickBot="1" x14ac:dyDescent="0.25"/>
    <row r="13" spans="1:5" ht="15" thickTop="1" thickBot="1" x14ac:dyDescent="0.3">
      <c r="A13" s="7" t="s">
        <v>37</v>
      </c>
      <c r="B13" s="7" t="s">
        <v>30</v>
      </c>
      <c r="C13" s="7" t="s">
        <v>8</v>
      </c>
      <c r="D13" s="37"/>
      <c r="E13" s="7" t="s">
        <v>29</v>
      </c>
    </row>
    <row r="14" spans="1:5" ht="15" customHeight="1" thickTop="1" thickBot="1" x14ac:dyDescent="0.3">
      <c r="A14" s="6" t="s">
        <v>36</v>
      </c>
      <c r="B14" s="15"/>
      <c r="C14" s="15" t="s">
        <v>32</v>
      </c>
      <c r="D14" s="36" t="e">
        <f xml:space="preserve"> (-16521*D11^2 + 136697*D11 + 6402.2)*1.1</f>
        <v>#VALUE!</v>
      </c>
      <c r="E14" s="6"/>
    </row>
    <row r="15" spans="1:5" ht="15" customHeight="1" thickTop="1" thickBot="1" x14ac:dyDescent="0.3">
      <c r="A15" s="6" t="s">
        <v>35</v>
      </c>
      <c r="B15" s="15"/>
      <c r="C15" s="15" t="s">
        <v>32</v>
      </c>
      <c r="D15" s="36" t="e">
        <f xml:space="preserve"> 1175.8*LN(D11) + 8099.7</f>
        <v>#VALUE!</v>
      </c>
      <c r="E15" s="6"/>
    </row>
    <row r="16" spans="1:5" ht="15" customHeight="1" thickTop="1" thickBot="1" x14ac:dyDescent="0.3">
      <c r="A16" s="6" t="s">
        <v>34</v>
      </c>
      <c r="B16" s="15"/>
      <c r="C16" s="15" t="s">
        <v>32</v>
      </c>
      <c r="D16" s="36" t="e">
        <f xml:space="preserve"> -1926.8*D11^2 + 18717*D11 + 2281.2</f>
        <v>#VALUE!</v>
      </c>
      <c r="E16" s="6"/>
    </row>
    <row r="17" spans="1:5" ht="15" customHeight="1" thickTop="1" thickBot="1" x14ac:dyDescent="0.3">
      <c r="A17" s="6" t="s">
        <v>33</v>
      </c>
      <c r="B17" s="15" t="s">
        <v>17</v>
      </c>
      <c r="C17" s="15" t="s">
        <v>32</v>
      </c>
      <c r="D17" s="36" t="e">
        <f>SUM(D14:D16)</f>
        <v>#VALUE!</v>
      </c>
      <c r="E17" s="6"/>
    </row>
    <row r="18" spans="1:5" ht="14.25" thickTop="1" thickBot="1" x14ac:dyDescent="0.25"/>
    <row r="19" spans="1:5" ht="15" thickTop="1" thickBot="1" x14ac:dyDescent="0.3">
      <c r="A19" s="7" t="s">
        <v>31</v>
      </c>
      <c r="B19" s="7" t="s">
        <v>30</v>
      </c>
      <c r="C19" s="7" t="s">
        <v>8</v>
      </c>
      <c r="D19" s="37"/>
      <c r="E19" s="7" t="s">
        <v>29</v>
      </c>
    </row>
    <row r="20" spans="1:5" ht="15" customHeight="1" thickTop="1" thickBot="1" x14ac:dyDescent="0.3">
      <c r="A20" s="6" t="s">
        <v>28</v>
      </c>
      <c r="B20" s="15" t="s">
        <v>27</v>
      </c>
      <c r="C20" s="15" t="s">
        <v>1</v>
      </c>
      <c r="D20" s="36" t="e">
        <f>PMT(0.03,15,-D17)</f>
        <v>#VALUE!</v>
      </c>
      <c r="E20" s="6"/>
    </row>
    <row r="21" spans="1:5" ht="15" customHeight="1" thickTop="1" thickBot="1" x14ac:dyDescent="0.3">
      <c r="A21" s="6" t="s">
        <v>26</v>
      </c>
      <c r="B21" s="15"/>
      <c r="C21" s="15" t="s">
        <v>1</v>
      </c>
      <c r="D21" s="36" t="e">
        <f>1177.2*D11^0.3152</f>
        <v>#VALUE!</v>
      </c>
      <c r="E21" s="6"/>
    </row>
    <row r="22" spans="1:5" ht="15" customHeight="1" thickTop="1" thickBot="1" x14ac:dyDescent="0.3">
      <c r="A22" s="6" t="s">
        <v>25</v>
      </c>
      <c r="B22" s="15" t="s">
        <v>24</v>
      </c>
      <c r="C22" s="15" t="s">
        <v>1</v>
      </c>
      <c r="D22" s="36" t="e">
        <f xml:space="preserve"> 2619.6*D11^0.3287</f>
        <v>#VALUE!</v>
      </c>
      <c r="E22" s="6"/>
    </row>
    <row r="23" spans="1:5" ht="15" customHeight="1" thickTop="1" thickBot="1" x14ac:dyDescent="0.3">
      <c r="A23" s="6" t="s">
        <v>23</v>
      </c>
      <c r="B23" s="15" t="s">
        <v>22</v>
      </c>
      <c r="C23" s="15" t="s">
        <v>1</v>
      </c>
      <c r="D23" s="36">
        <f>D4/0.88*D5</f>
        <v>0</v>
      </c>
      <c r="E23" s="6"/>
    </row>
    <row r="24" spans="1:5" ht="15" customHeight="1" thickTop="1" thickBot="1" x14ac:dyDescent="0.3">
      <c r="A24" s="6" t="s">
        <v>21</v>
      </c>
      <c r="B24" s="15" t="s">
        <v>20</v>
      </c>
      <c r="C24" s="15" t="s">
        <v>1</v>
      </c>
      <c r="D24" s="36">
        <f>D4*0.02*150</f>
        <v>0</v>
      </c>
      <c r="E24" s="6"/>
    </row>
    <row r="25" spans="1:5" ht="15" customHeight="1" thickTop="1" thickBot="1" x14ac:dyDescent="0.3">
      <c r="A25" s="6" t="s">
        <v>19</v>
      </c>
      <c r="B25" s="15"/>
      <c r="C25" s="15" t="s">
        <v>1</v>
      </c>
      <c r="D25" s="36" t="e">
        <f>SUM(D20:D24)</f>
        <v>#VALUE!</v>
      </c>
      <c r="E25" s="6"/>
    </row>
    <row r="26" spans="1:5" ht="15" customHeight="1" thickTop="1" thickBot="1" x14ac:dyDescent="0.3">
      <c r="A26" s="6" t="s">
        <v>18</v>
      </c>
      <c r="B26" s="15" t="s">
        <v>17</v>
      </c>
      <c r="C26" s="15" t="s">
        <v>16</v>
      </c>
      <c r="D26" s="35" t="e">
        <f>D25/D4</f>
        <v>#VALUE!</v>
      </c>
      <c r="E26" s="6"/>
    </row>
    <row r="27" spans="1:5" ht="13.5" thickTop="1" x14ac:dyDescent="0.2"/>
  </sheetData>
  <mergeCells count="1">
    <mergeCell ref="A7:A10"/>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7" sqref="D17"/>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Ansicht)'!C15</f>
        <v>0</v>
      </c>
      <c r="E4" s="6"/>
    </row>
    <row r="5" spans="1:5" ht="15" customHeight="1" thickTop="1" thickBot="1" x14ac:dyDescent="0.3">
      <c r="A5" s="41" t="s">
        <v>60</v>
      </c>
      <c r="B5" s="15" t="s">
        <v>51</v>
      </c>
      <c r="C5" s="15" t="s">
        <v>16</v>
      </c>
      <c r="D5" s="40">
        <f>'Berechnungsblatt (nur Ansicht)'!H15</f>
        <v>79.874999999999986</v>
      </c>
      <c r="E5" s="6"/>
    </row>
    <row r="6" spans="1:5" ht="15" customHeight="1" thickTop="1" thickBot="1" x14ac:dyDescent="0.3">
      <c r="A6" s="6" t="s">
        <v>49</v>
      </c>
      <c r="B6" s="15" t="s">
        <v>48</v>
      </c>
      <c r="C6" s="15"/>
      <c r="D6" s="43">
        <v>0</v>
      </c>
      <c r="E6" s="6" t="s">
        <v>47</v>
      </c>
    </row>
    <row r="7" spans="1:5" ht="15" customHeight="1" thickTop="1" thickBot="1" x14ac:dyDescent="0.3">
      <c r="A7" s="206" t="s">
        <v>46</v>
      </c>
      <c r="B7" s="15" t="s">
        <v>45</v>
      </c>
      <c r="C7" s="15" t="s">
        <v>44</v>
      </c>
      <c r="D7" s="44">
        <v>0</v>
      </c>
      <c r="E7" s="6"/>
    </row>
    <row r="8" spans="1:5" ht="15" customHeight="1" thickTop="1" thickBot="1" x14ac:dyDescent="0.3">
      <c r="A8" s="207"/>
      <c r="B8" s="15" t="s">
        <v>43</v>
      </c>
      <c r="C8" s="15" t="s">
        <v>42</v>
      </c>
      <c r="D8" s="36">
        <v>0</v>
      </c>
      <c r="E8" s="6"/>
    </row>
    <row r="9" spans="1:5" ht="15" customHeight="1" thickTop="1" thickBot="1" x14ac:dyDescent="0.3">
      <c r="A9" s="207"/>
      <c r="B9" s="15" t="s">
        <v>57</v>
      </c>
      <c r="C9" s="15" t="s">
        <v>59</v>
      </c>
      <c r="D9" s="39" t="str">
        <f>'Berechnungsblatt (nur Ansicht)'!E15</f>
        <v/>
      </c>
      <c r="E9" s="6"/>
    </row>
    <row r="10" spans="1:5" ht="15" customHeight="1" thickTop="1" thickBot="1" x14ac:dyDescent="0.3">
      <c r="A10" s="208"/>
      <c r="B10" s="15" t="s">
        <v>41</v>
      </c>
      <c r="C10" s="15" t="s">
        <v>40</v>
      </c>
      <c r="D10" s="36">
        <v>48</v>
      </c>
      <c r="E10" s="6"/>
    </row>
    <row r="11" spans="1:5" ht="15" customHeight="1" thickTop="1" thickBot="1" x14ac:dyDescent="0.3">
      <c r="A11" s="6" t="s">
        <v>39</v>
      </c>
      <c r="B11" s="15"/>
      <c r="C11" s="15" t="s">
        <v>38</v>
      </c>
      <c r="D11" s="38" t="e">
        <f>IF('Berechnungsblatt (nur Ansicht)'!D15&gt;0,'Berechnungsblatt (nur Ansicht)'!D15/1000,(D4*D6/2100+D4*(1-D6)/(D9*D10)))</f>
        <v>#VALUE!</v>
      </c>
      <c r="E11" s="6"/>
    </row>
    <row r="12" spans="1:5" ht="14.25" thickTop="1" thickBot="1" x14ac:dyDescent="0.25"/>
    <row r="13" spans="1:5" ht="15" thickTop="1" thickBot="1" x14ac:dyDescent="0.3">
      <c r="A13" s="7" t="s">
        <v>37</v>
      </c>
      <c r="B13" s="7" t="s">
        <v>30</v>
      </c>
      <c r="C13" s="7" t="s">
        <v>8</v>
      </c>
      <c r="D13" s="37"/>
      <c r="E13" s="7" t="s">
        <v>29</v>
      </c>
    </row>
    <row r="14" spans="1:5" ht="15" customHeight="1" thickTop="1" thickBot="1" x14ac:dyDescent="0.3">
      <c r="A14" s="6" t="s">
        <v>36</v>
      </c>
      <c r="B14" s="15"/>
      <c r="C14" s="15" t="s">
        <v>32</v>
      </c>
      <c r="D14" s="36" t="e">
        <f xml:space="preserve"> (-16521*D11^2 + 136697*D11 + 6402.2)*1.1</f>
        <v>#VALUE!</v>
      </c>
      <c r="E14" s="6"/>
    </row>
    <row r="15" spans="1:5" ht="15" customHeight="1" thickTop="1" thickBot="1" x14ac:dyDescent="0.3">
      <c r="A15" s="6" t="s">
        <v>35</v>
      </c>
      <c r="B15" s="15"/>
      <c r="C15" s="15" t="s">
        <v>32</v>
      </c>
      <c r="D15" s="36" t="e">
        <f xml:space="preserve"> 1175.8*LN(D11) + 8099.7</f>
        <v>#VALUE!</v>
      </c>
      <c r="E15" s="6"/>
    </row>
    <row r="16" spans="1:5" ht="15" customHeight="1" thickTop="1" thickBot="1" x14ac:dyDescent="0.3">
      <c r="A16" s="6" t="s">
        <v>34</v>
      </c>
      <c r="B16" s="15"/>
      <c r="C16" s="15" t="s">
        <v>32</v>
      </c>
      <c r="D16" s="36" t="e">
        <f xml:space="preserve"> -1926.8*D11^2 + 18717*D11 + 2281.2</f>
        <v>#VALUE!</v>
      </c>
      <c r="E16" s="6"/>
    </row>
    <row r="17" spans="1:5" ht="15" customHeight="1" thickTop="1" thickBot="1" x14ac:dyDescent="0.3">
      <c r="A17" s="6" t="s">
        <v>33</v>
      </c>
      <c r="B17" s="15" t="s">
        <v>17</v>
      </c>
      <c r="C17" s="15" t="s">
        <v>32</v>
      </c>
      <c r="D17" s="36" t="e">
        <f>SUM(D14:D16)</f>
        <v>#VALUE!</v>
      </c>
      <c r="E17" s="6"/>
    </row>
    <row r="18" spans="1:5" ht="14.25" thickTop="1" thickBot="1" x14ac:dyDescent="0.25"/>
    <row r="19" spans="1:5" ht="15" thickTop="1" thickBot="1" x14ac:dyDescent="0.3">
      <c r="A19" s="7" t="s">
        <v>31</v>
      </c>
      <c r="B19" s="7" t="s">
        <v>30</v>
      </c>
      <c r="C19" s="7" t="s">
        <v>8</v>
      </c>
      <c r="D19" s="37"/>
      <c r="E19" s="7" t="s">
        <v>29</v>
      </c>
    </row>
    <row r="20" spans="1:5" ht="15" customHeight="1" thickTop="1" thickBot="1" x14ac:dyDescent="0.3">
      <c r="A20" s="6" t="s">
        <v>28</v>
      </c>
      <c r="B20" s="15" t="s">
        <v>27</v>
      </c>
      <c r="C20" s="15" t="s">
        <v>1</v>
      </c>
      <c r="D20" s="36" t="e">
        <f>PMT(0.03,15,-D17)</f>
        <v>#VALUE!</v>
      </c>
      <c r="E20" s="6"/>
    </row>
    <row r="21" spans="1:5" ht="15" customHeight="1" thickTop="1" thickBot="1" x14ac:dyDescent="0.3">
      <c r="A21" s="6" t="s">
        <v>26</v>
      </c>
      <c r="B21" s="15"/>
      <c r="C21" s="15" t="s">
        <v>1</v>
      </c>
      <c r="D21" s="36" t="e">
        <f>1177.2*D11^0.3152</f>
        <v>#VALUE!</v>
      </c>
      <c r="E21" s="6"/>
    </row>
    <row r="22" spans="1:5" ht="15" customHeight="1" thickTop="1" thickBot="1" x14ac:dyDescent="0.3">
      <c r="A22" s="6" t="s">
        <v>25</v>
      </c>
      <c r="B22" s="15" t="s">
        <v>24</v>
      </c>
      <c r="C22" s="15" t="s">
        <v>1</v>
      </c>
      <c r="D22" s="36" t="e">
        <f xml:space="preserve"> 2619.6*D11^0.3287</f>
        <v>#VALUE!</v>
      </c>
      <c r="E22" s="6"/>
    </row>
    <row r="23" spans="1:5" ht="15" customHeight="1" thickTop="1" thickBot="1" x14ac:dyDescent="0.3">
      <c r="A23" s="6" t="s">
        <v>23</v>
      </c>
      <c r="B23" s="15" t="s">
        <v>22</v>
      </c>
      <c r="C23" s="15" t="s">
        <v>1</v>
      </c>
      <c r="D23" s="36">
        <f>D4/0.88*D5</f>
        <v>0</v>
      </c>
      <c r="E23" s="6"/>
    </row>
    <row r="24" spans="1:5" ht="15" customHeight="1" thickTop="1" thickBot="1" x14ac:dyDescent="0.3">
      <c r="A24" s="6" t="s">
        <v>21</v>
      </c>
      <c r="B24" s="15" t="s">
        <v>20</v>
      </c>
      <c r="C24" s="15" t="s">
        <v>1</v>
      </c>
      <c r="D24" s="36">
        <f>D4*0.02*150</f>
        <v>0</v>
      </c>
      <c r="E24" s="6"/>
    </row>
    <row r="25" spans="1:5" ht="15" customHeight="1" thickTop="1" thickBot="1" x14ac:dyDescent="0.3">
      <c r="A25" s="6" t="s">
        <v>19</v>
      </c>
      <c r="B25" s="15"/>
      <c r="C25" s="15" t="s">
        <v>1</v>
      </c>
      <c r="D25" s="36" t="e">
        <f>SUM(D20:D24)</f>
        <v>#VALUE!</v>
      </c>
      <c r="E25" s="6"/>
    </row>
    <row r="26" spans="1:5" ht="15" customHeight="1" thickTop="1" thickBot="1" x14ac:dyDescent="0.3">
      <c r="A26" s="6" t="s">
        <v>18</v>
      </c>
      <c r="B26" s="15" t="s">
        <v>17</v>
      </c>
      <c r="C26" s="15" t="s">
        <v>16</v>
      </c>
      <c r="D26" s="35" t="e">
        <f>D25/D4</f>
        <v>#VALUE!</v>
      </c>
      <c r="E26" s="6"/>
    </row>
    <row r="27" spans="1:5" ht="13.5" thickTop="1" x14ac:dyDescent="0.2"/>
  </sheetData>
  <mergeCells count="1">
    <mergeCell ref="A7:A10"/>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0"/>
  <sheetViews>
    <sheetView zoomScaleNormal="100" workbookViewId="0">
      <selection activeCell="G29" sqref="G29"/>
    </sheetView>
  </sheetViews>
  <sheetFormatPr baseColWidth="10" defaultRowHeight="14.25" x14ac:dyDescent="0.2"/>
  <cols>
    <col min="1" max="1" width="22.25" bestFit="1" customWidth="1"/>
    <col min="2" max="6" width="10.125" customWidth="1"/>
    <col min="7" max="7" width="15.25" customWidth="1"/>
    <col min="8" max="8" width="10.125" customWidth="1"/>
    <col min="257" max="257" width="22.25" bestFit="1" customWidth="1"/>
    <col min="258" max="262" width="10.125" customWidth="1"/>
    <col min="263" max="263" width="15.25" customWidth="1"/>
    <col min="264" max="264" width="10.125" customWidth="1"/>
    <col min="513" max="513" width="22.25" bestFit="1" customWidth="1"/>
    <col min="514" max="518" width="10.125" customWidth="1"/>
    <col min="519" max="519" width="15.25" customWidth="1"/>
    <col min="520" max="520" width="10.125" customWidth="1"/>
    <col min="769" max="769" width="22.25" bestFit="1" customWidth="1"/>
    <col min="770" max="774" width="10.125" customWidth="1"/>
    <col min="775" max="775" width="15.25" customWidth="1"/>
    <col min="776" max="776" width="10.125" customWidth="1"/>
    <col min="1025" max="1025" width="22.25" bestFit="1" customWidth="1"/>
    <col min="1026" max="1030" width="10.125" customWidth="1"/>
    <col min="1031" max="1031" width="15.25" customWidth="1"/>
    <col min="1032" max="1032" width="10.125" customWidth="1"/>
    <col min="1281" max="1281" width="22.25" bestFit="1" customWidth="1"/>
    <col min="1282" max="1286" width="10.125" customWidth="1"/>
    <col min="1287" max="1287" width="15.25" customWidth="1"/>
    <col min="1288" max="1288" width="10.125" customWidth="1"/>
    <col min="1537" max="1537" width="22.25" bestFit="1" customWidth="1"/>
    <col min="1538" max="1542" width="10.125" customWidth="1"/>
    <col min="1543" max="1543" width="15.25" customWidth="1"/>
    <col min="1544" max="1544" width="10.125" customWidth="1"/>
    <col min="1793" max="1793" width="22.25" bestFit="1" customWidth="1"/>
    <col min="1794" max="1798" width="10.125" customWidth="1"/>
    <col min="1799" max="1799" width="15.25" customWidth="1"/>
    <col min="1800" max="1800" width="10.125" customWidth="1"/>
    <col min="2049" max="2049" width="22.25" bestFit="1" customWidth="1"/>
    <col min="2050" max="2054" width="10.125" customWidth="1"/>
    <col min="2055" max="2055" width="15.25" customWidth="1"/>
    <col min="2056" max="2056" width="10.125" customWidth="1"/>
    <col min="2305" max="2305" width="22.25" bestFit="1" customWidth="1"/>
    <col min="2306" max="2310" width="10.125" customWidth="1"/>
    <col min="2311" max="2311" width="15.25" customWidth="1"/>
    <col min="2312" max="2312" width="10.125" customWidth="1"/>
    <col min="2561" max="2561" width="22.25" bestFit="1" customWidth="1"/>
    <col min="2562" max="2566" width="10.125" customWidth="1"/>
    <col min="2567" max="2567" width="15.25" customWidth="1"/>
    <col min="2568" max="2568" width="10.125" customWidth="1"/>
    <col min="2817" max="2817" width="22.25" bestFit="1" customWidth="1"/>
    <col min="2818" max="2822" width="10.125" customWidth="1"/>
    <col min="2823" max="2823" width="15.25" customWidth="1"/>
    <col min="2824" max="2824" width="10.125" customWidth="1"/>
    <col min="3073" max="3073" width="22.25" bestFit="1" customWidth="1"/>
    <col min="3074" max="3078" width="10.125" customWidth="1"/>
    <col min="3079" max="3079" width="15.25" customWidth="1"/>
    <col min="3080" max="3080" width="10.125" customWidth="1"/>
    <col min="3329" max="3329" width="22.25" bestFit="1" customWidth="1"/>
    <col min="3330" max="3334" width="10.125" customWidth="1"/>
    <col min="3335" max="3335" width="15.25" customWidth="1"/>
    <col min="3336" max="3336" width="10.125" customWidth="1"/>
    <col min="3585" max="3585" width="22.25" bestFit="1" customWidth="1"/>
    <col min="3586" max="3590" width="10.125" customWidth="1"/>
    <col min="3591" max="3591" width="15.25" customWidth="1"/>
    <col min="3592" max="3592" width="10.125" customWidth="1"/>
    <col min="3841" max="3841" width="22.25" bestFit="1" customWidth="1"/>
    <col min="3842" max="3846" width="10.125" customWidth="1"/>
    <col min="3847" max="3847" width="15.25" customWidth="1"/>
    <col min="3848" max="3848" width="10.125" customWidth="1"/>
    <col min="4097" max="4097" width="22.25" bestFit="1" customWidth="1"/>
    <col min="4098" max="4102" width="10.125" customWidth="1"/>
    <col min="4103" max="4103" width="15.25" customWidth="1"/>
    <col min="4104" max="4104" width="10.125" customWidth="1"/>
    <col min="4353" max="4353" width="22.25" bestFit="1" customWidth="1"/>
    <col min="4354" max="4358" width="10.125" customWidth="1"/>
    <col min="4359" max="4359" width="15.25" customWidth="1"/>
    <col min="4360" max="4360" width="10.125" customWidth="1"/>
    <col min="4609" max="4609" width="22.25" bestFit="1" customWidth="1"/>
    <col min="4610" max="4614" width="10.125" customWidth="1"/>
    <col min="4615" max="4615" width="15.25" customWidth="1"/>
    <col min="4616" max="4616" width="10.125" customWidth="1"/>
    <col min="4865" max="4865" width="22.25" bestFit="1" customWidth="1"/>
    <col min="4866" max="4870" width="10.125" customWidth="1"/>
    <col min="4871" max="4871" width="15.25" customWidth="1"/>
    <col min="4872" max="4872" width="10.125" customWidth="1"/>
    <col min="5121" max="5121" width="22.25" bestFit="1" customWidth="1"/>
    <col min="5122" max="5126" width="10.125" customWidth="1"/>
    <col min="5127" max="5127" width="15.25" customWidth="1"/>
    <col min="5128" max="5128" width="10.125" customWidth="1"/>
    <col min="5377" max="5377" width="22.25" bestFit="1" customWidth="1"/>
    <col min="5378" max="5382" width="10.125" customWidth="1"/>
    <col min="5383" max="5383" width="15.25" customWidth="1"/>
    <col min="5384" max="5384" width="10.125" customWidth="1"/>
    <col min="5633" max="5633" width="22.25" bestFit="1" customWidth="1"/>
    <col min="5634" max="5638" width="10.125" customWidth="1"/>
    <col min="5639" max="5639" width="15.25" customWidth="1"/>
    <col min="5640" max="5640" width="10.125" customWidth="1"/>
    <col min="5889" max="5889" width="22.25" bestFit="1" customWidth="1"/>
    <col min="5890" max="5894" width="10.125" customWidth="1"/>
    <col min="5895" max="5895" width="15.25" customWidth="1"/>
    <col min="5896" max="5896" width="10.125" customWidth="1"/>
    <col min="6145" max="6145" width="22.25" bestFit="1" customWidth="1"/>
    <col min="6146" max="6150" width="10.125" customWidth="1"/>
    <col min="6151" max="6151" width="15.25" customWidth="1"/>
    <col min="6152" max="6152" width="10.125" customWidth="1"/>
    <col min="6401" max="6401" width="22.25" bestFit="1" customWidth="1"/>
    <col min="6402" max="6406" width="10.125" customWidth="1"/>
    <col min="6407" max="6407" width="15.25" customWidth="1"/>
    <col min="6408" max="6408" width="10.125" customWidth="1"/>
    <col min="6657" max="6657" width="22.25" bestFit="1" customWidth="1"/>
    <col min="6658" max="6662" width="10.125" customWidth="1"/>
    <col min="6663" max="6663" width="15.25" customWidth="1"/>
    <col min="6664" max="6664" width="10.125" customWidth="1"/>
    <col min="6913" max="6913" width="22.25" bestFit="1" customWidth="1"/>
    <col min="6914" max="6918" width="10.125" customWidth="1"/>
    <col min="6919" max="6919" width="15.25" customWidth="1"/>
    <col min="6920" max="6920" width="10.125" customWidth="1"/>
    <col min="7169" max="7169" width="22.25" bestFit="1" customWidth="1"/>
    <col min="7170" max="7174" width="10.125" customWidth="1"/>
    <col min="7175" max="7175" width="15.25" customWidth="1"/>
    <col min="7176" max="7176" width="10.125" customWidth="1"/>
    <col min="7425" max="7425" width="22.25" bestFit="1" customWidth="1"/>
    <col min="7426" max="7430" width="10.125" customWidth="1"/>
    <col min="7431" max="7431" width="15.25" customWidth="1"/>
    <col min="7432" max="7432" width="10.125" customWidth="1"/>
    <col min="7681" max="7681" width="22.25" bestFit="1" customWidth="1"/>
    <col min="7682" max="7686" width="10.125" customWidth="1"/>
    <col min="7687" max="7687" width="15.25" customWidth="1"/>
    <col min="7688" max="7688" width="10.125" customWidth="1"/>
    <col min="7937" max="7937" width="22.25" bestFit="1" customWidth="1"/>
    <col min="7938" max="7942" width="10.125" customWidth="1"/>
    <col min="7943" max="7943" width="15.25" customWidth="1"/>
    <col min="7944" max="7944" width="10.125" customWidth="1"/>
    <col min="8193" max="8193" width="22.25" bestFit="1" customWidth="1"/>
    <col min="8194" max="8198" width="10.125" customWidth="1"/>
    <col min="8199" max="8199" width="15.25" customWidth="1"/>
    <col min="8200" max="8200" width="10.125" customWidth="1"/>
    <col min="8449" max="8449" width="22.25" bestFit="1" customWidth="1"/>
    <col min="8450" max="8454" width="10.125" customWidth="1"/>
    <col min="8455" max="8455" width="15.25" customWidth="1"/>
    <col min="8456" max="8456" width="10.125" customWidth="1"/>
    <col min="8705" max="8705" width="22.25" bestFit="1" customWidth="1"/>
    <col min="8706" max="8710" width="10.125" customWidth="1"/>
    <col min="8711" max="8711" width="15.25" customWidth="1"/>
    <col min="8712" max="8712" width="10.125" customWidth="1"/>
    <col min="8961" max="8961" width="22.25" bestFit="1" customWidth="1"/>
    <col min="8962" max="8966" width="10.125" customWidth="1"/>
    <col min="8967" max="8967" width="15.25" customWidth="1"/>
    <col min="8968" max="8968" width="10.125" customWidth="1"/>
    <col min="9217" max="9217" width="22.25" bestFit="1" customWidth="1"/>
    <col min="9218" max="9222" width="10.125" customWidth="1"/>
    <col min="9223" max="9223" width="15.25" customWidth="1"/>
    <col min="9224" max="9224" width="10.125" customWidth="1"/>
    <col min="9473" max="9473" width="22.25" bestFit="1" customWidth="1"/>
    <col min="9474" max="9478" width="10.125" customWidth="1"/>
    <col min="9479" max="9479" width="15.25" customWidth="1"/>
    <col min="9480" max="9480" width="10.125" customWidth="1"/>
    <col min="9729" max="9729" width="22.25" bestFit="1" customWidth="1"/>
    <col min="9730" max="9734" width="10.125" customWidth="1"/>
    <col min="9735" max="9735" width="15.25" customWidth="1"/>
    <col min="9736" max="9736" width="10.125" customWidth="1"/>
    <col min="9985" max="9985" width="22.25" bestFit="1" customWidth="1"/>
    <col min="9986" max="9990" width="10.125" customWidth="1"/>
    <col min="9991" max="9991" width="15.25" customWidth="1"/>
    <col min="9992" max="9992" width="10.125" customWidth="1"/>
    <col min="10241" max="10241" width="22.25" bestFit="1" customWidth="1"/>
    <col min="10242" max="10246" width="10.125" customWidth="1"/>
    <col min="10247" max="10247" width="15.25" customWidth="1"/>
    <col min="10248" max="10248" width="10.125" customWidth="1"/>
    <col min="10497" max="10497" width="22.25" bestFit="1" customWidth="1"/>
    <col min="10498" max="10502" width="10.125" customWidth="1"/>
    <col min="10503" max="10503" width="15.25" customWidth="1"/>
    <col min="10504" max="10504" width="10.125" customWidth="1"/>
    <col min="10753" max="10753" width="22.25" bestFit="1" customWidth="1"/>
    <col min="10754" max="10758" width="10.125" customWidth="1"/>
    <col min="10759" max="10759" width="15.25" customWidth="1"/>
    <col min="10760" max="10760" width="10.125" customWidth="1"/>
    <col min="11009" max="11009" width="22.25" bestFit="1" customWidth="1"/>
    <col min="11010" max="11014" width="10.125" customWidth="1"/>
    <col min="11015" max="11015" width="15.25" customWidth="1"/>
    <col min="11016" max="11016" width="10.125" customWidth="1"/>
    <col min="11265" max="11265" width="22.25" bestFit="1" customWidth="1"/>
    <col min="11266" max="11270" width="10.125" customWidth="1"/>
    <col min="11271" max="11271" width="15.25" customWidth="1"/>
    <col min="11272" max="11272" width="10.125" customWidth="1"/>
    <col min="11521" max="11521" width="22.25" bestFit="1" customWidth="1"/>
    <col min="11522" max="11526" width="10.125" customWidth="1"/>
    <col min="11527" max="11527" width="15.25" customWidth="1"/>
    <col min="11528" max="11528" width="10.125" customWidth="1"/>
    <col min="11777" max="11777" width="22.25" bestFit="1" customWidth="1"/>
    <col min="11778" max="11782" width="10.125" customWidth="1"/>
    <col min="11783" max="11783" width="15.25" customWidth="1"/>
    <col min="11784" max="11784" width="10.125" customWidth="1"/>
    <col min="12033" max="12033" width="22.25" bestFit="1" customWidth="1"/>
    <col min="12034" max="12038" width="10.125" customWidth="1"/>
    <col min="12039" max="12039" width="15.25" customWidth="1"/>
    <col min="12040" max="12040" width="10.125" customWidth="1"/>
    <col min="12289" max="12289" width="22.25" bestFit="1" customWidth="1"/>
    <col min="12290" max="12294" width="10.125" customWidth="1"/>
    <col min="12295" max="12295" width="15.25" customWidth="1"/>
    <col min="12296" max="12296" width="10.125" customWidth="1"/>
    <col min="12545" max="12545" width="22.25" bestFit="1" customWidth="1"/>
    <col min="12546" max="12550" width="10.125" customWidth="1"/>
    <col min="12551" max="12551" width="15.25" customWidth="1"/>
    <col min="12552" max="12552" width="10.125" customWidth="1"/>
    <col min="12801" max="12801" width="22.25" bestFit="1" customWidth="1"/>
    <col min="12802" max="12806" width="10.125" customWidth="1"/>
    <col min="12807" max="12807" width="15.25" customWidth="1"/>
    <col min="12808" max="12808" width="10.125" customWidth="1"/>
    <col min="13057" max="13057" width="22.25" bestFit="1" customWidth="1"/>
    <col min="13058" max="13062" width="10.125" customWidth="1"/>
    <col min="13063" max="13063" width="15.25" customWidth="1"/>
    <col min="13064" max="13064" width="10.125" customWidth="1"/>
    <col min="13313" max="13313" width="22.25" bestFit="1" customWidth="1"/>
    <col min="13314" max="13318" width="10.125" customWidth="1"/>
    <col min="13319" max="13319" width="15.25" customWidth="1"/>
    <col min="13320" max="13320" width="10.125" customWidth="1"/>
    <col min="13569" max="13569" width="22.25" bestFit="1" customWidth="1"/>
    <col min="13570" max="13574" width="10.125" customWidth="1"/>
    <col min="13575" max="13575" width="15.25" customWidth="1"/>
    <col min="13576" max="13576" width="10.125" customWidth="1"/>
    <col min="13825" max="13825" width="22.25" bestFit="1" customWidth="1"/>
    <col min="13826" max="13830" width="10.125" customWidth="1"/>
    <col min="13831" max="13831" width="15.25" customWidth="1"/>
    <col min="13832" max="13832" width="10.125" customWidth="1"/>
    <col min="14081" max="14081" width="22.25" bestFit="1" customWidth="1"/>
    <col min="14082" max="14086" width="10.125" customWidth="1"/>
    <col min="14087" max="14087" width="15.25" customWidth="1"/>
    <col min="14088" max="14088" width="10.125" customWidth="1"/>
    <col min="14337" max="14337" width="22.25" bestFit="1" customWidth="1"/>
    <col min="14338" max="14342" width="10.125" customWidth="1"/>
    <col min="14343" max="14343" width="15.25" customWidth="1"/>
    <col min="14344" max="14344" width="10.125" customWidth="1"/>
    <col min="14593" max="14593" width="22.25" bestFit="1" customWidth="1"/>
    <col min="14594" max="14598" width="10.125" customWidth="1"/>
    <col min="14599" max="14599" width="15.25" customWidth="1"/>
    <col min="14600" max="14600" width="10.125" customWidth="1"/>
    <col min="14849" max="14849" width="22.25" bestFit="1" customWidth="1"/>
    <col min="14850" max="14854" width="10.125" customWidth="1"/>
    <col min="14855" max="14855" width="15.25" customWidth="1"/>
    <col min="14856" max="14856" width="10.125" customWidth="1"/>
    <col min="15105" max="15105" width="22.25" bestFit="1" customWidth="1"/>
    <col min="15106" max="15110" width="10.125" customWidth="1"/>
    <col min="15111" max="15111" width="15.25" customWidth="1"/>
    <col min="15112" max="15112" width="10.125" customWidth="1"/>
    <col min="15361" max="15361" width="22.25" bestFit="1" customWidth="1"/>
    <col min="15362" max="15366" width="10.125" customWidth="1"/>
    <col min="15367" max="15367" width="15.25" customWidth="1"/>
    <col min="15368" max="15368" width="10.125" customWidth="1"/>
    <col min="15617" max="15617" width="22.25" bestFit="1" customWidth="1"/>
    <col min="15618" max="15622" width="10.125" customWidth="1"/>
    <col min="15623" max="15623" width="15.25" customWidth="1"/>
    <col min="15624" max="15624" width="10.125" customWidth="1"/>
    <col min="15873" max="15873" width="22.25" bestFit="1" customWidth="1"/>
    <col min="15874" max="15878" width="10.125" customWidth="1"/>
    <col min="15879" max="15879" width="15.25" customWidth="1"/>
    <col min="15880" max="15880" width="10.125" customWidth="1"/>
    <col min="16129" max="16129" width="22.25" bestFit="1" customWidth="1"/>
    <col min="16130" max="16134" width="10.125" customWidth="1"/>
    <col min="16135" max="16135" width="15.25" customWidth="1"/>
    <col min="16136" max="16136" width="10.125" customWidth="1"/>
  </cols>
  <sheetData>
    <row r="2" spans="7:8" x14ac:dyDescent="0.2">
      <c r="G2" s="69" t="s">
        <v>69</v>
      </c>
      <c r="H2" s="70">
        <v>9.91</v>
      </c>
    </row>
    <row r="3" spans="7:8" x14ac:dyDescent="0.2">
      <c r="G3" s="71" t="s">
        <v>70</v>
      </c>
      <c r="H3" s="70">
        <v>1.06</v>
      </c>
    </row>
    <row r="17" spans="1:10" ht="41.25" thickBot="1" x14ac:dyDescent="0.25">
      <c r="A17" s="72" t="s">
        <v>71</v>
      </c>
      <c r="B17" s="73" t="s">
        <v>72</v>
      </c>
      <c r="C17" s="73" t="s">
        <v>73</v>
      </c>
      <c r="D17" s="73" t="s">
        <v>74</v>
      </c>
      <c r="E17" s="73" t="s">
        <v>75</v>
      </c>
      <c r="F17" s="73" t="s">
        <v>76</v>
      </c>
    </row>
    <row r="18" spans="1:10" ht="15" thickBot="1" x14ac:dyDescent="0.25">
      <c r="A18" s="209" t="s">
        <v>77</v>
      </c>
      <c r="B18" s="74">
        <v>94.9</v>
      </c>
      <c r="C18" s="75">
        <v>88.81</v>
      </c>
      <c r="D18" s="75">
        <v>87.54</v>
      </c>
      <c r="E18" s="76">
        <v>9.2499999999999999E-2</v>
      </c>
      <c r="F18" s="77">
        <f>E18*0.9</f>
        <v>8.3250000000000005E-2</v>
      </c>
      <c r="H18" s="78" t="s">
        <v>61</v>
      </c>
      <c r="I18" s="79"/>
      <c r="J18" s="80"/>
    </row>
    <row r="19" spans="1:10" ht="15" thickBot="1" x14ac:dyDescent="0.25">
      <c r="A19" s="210"/>
      <c r="B19" s="81">
        <v>93.66</v>
      </c>
      <c r="C19" s="82">
        <v>87.6</v>
      </c>
      <c r="D19" s="82">
        <v>86.3</v>
      </c>
      <c r="E19" s="83">
        <v>9.06E-2</v>
      </c>
      <c r="F19" s="77">
        <f t="shared" ref="F19:F29" si="0">E19*0.9</f>
        <v>8.1540000000000001E-2</v>
      </c>
    </row>
    <row r="20" spans="1:10" ht="15" thickBot="1" x14ac:dyDescent="0.25">
      <c r="A20" s="210"/>
      <c r="B20" s="81">
        <v>91.63</v>
      </c>
      <c r="C20" s="82">
        <v>85.81</v>
      </c>
      <c r="D20" s="82">
        <v>84.55</v>
      </c>
      <c r="E20" s="83">
        <v>9.06E-2</v>
      </c>
      <c r="F20" s="77">
        <f t="shared" si="0"/>
        <v>8.1540000000000001E-2</v>
      </c>
      <c r="H20" s="84" t="s">
        <v>78</v>
      </c>
      <c r="I20" s="85"/>
      <c r="J20" s="86"/>
    </row>
    <row r="21" spans="1:10" ht="14.25" customHeight="1" x14ac:dyDescent="0.2">
      <c r="A21" s="210"/>
      <c r="B21" s="81">
        <v>92.64</v>
      </c>
      <c r="C21" s="82">
        <v>86.82</v>
      </c>
      <c r="D21" s="82">
        <v>85.56</v>
      </c>
      <c r="E21" s="83">
        <v>9.06E-2</v>
      </c>
      <c r="F21" s="77">
        <f t="shared" si="0"/>
        <v>8.1540000000000001E-2</v>
      </c>
    </row>
    <row r="22" spans="1:10" ht="14.25" customHeight="1" x14ac:dyDescent="0.2">
      <c r="A22" s="210"/>
      <c r="B22" s="81">
        <v>93.16</v>
      </c>
      <c r="C22" s="82">
        <v>87.29</v>
      </c>
      <c r="D22" s="82">
        <v>85.99</v>
      </c>
      <c r="E22" s="83">
        <v>8.8400000000000006E-2</v>
      </c>
      <c r="F22" s="77">
        <f t="shared" si="0"/>
        <v>7.9560000000000006E-2</v>
      </c>
    </row>
    <row r="23" spans="1:10" ht="14.25" customHeight="1" x14ac:dyDescent="0.2">
      <c r="A23" s="210"/>
      <c r="B23" s="81">
        <v>84.34</v>
      </c>
      <c r="C23" s="82">
        <v>78.319999999999993</v>
      </c>
      <c r="D23" s="82">
        <v>77.040000000000006</v>
      </c>
      <c r="E23" s="83">
        <v>8.8400000000000006E-2</v>
      </c>
      <c r="F23" s="77">
        <f t="shared" si="0"/>
        <v>7.9560000000000006E-2</v>
      </c>
    </row>
    <row r="24" spans="1:10" ht="14.25" customHeight="1" x14ac:dyDescent="0.2">
      <c r="A24" s="210"/>
      <c r="B24" s="81">
        <v>75.510000000000005</v>
      </c>
      <c r="C24" s="82">
        <v>69.22</v>
      </c>
      <c r="D24" s="82">
        <v>67.900000000000006</v>
      </c>
      <c r="E24" s="83">
        <v>8.8400000000000006E-2</v>
      </c>
      <c r="F24" s="77">
        <f t="shared" si="0"/>
        <v>7.9560000000000006E-2</v>
      </c>
    </row>
    <row r="25" spans="1:10" ht="14.25" customHeight="1" x14ac:dyDescent="0.2">
      <c r="A25" s="210"/>
      <c r="B25" s="81">
        <v>69.17</v>
      </c>
      <c r="C25" s="82">
        <v>62.87</v>
      </c>
      <c r="D25" s="82">
        <v>61.5</v>
      </c>
      <c r="E25" s="83">
        <v>8.8099999999999998E-2</v>
      </c>
      <c r="F25" s="77">
        <f t="shared" si="0"/>
        <v>7.9289999999999999E-2</v>
      </c>
    </row>
    <row r="26" spans="1:10" ht="14.25" customHeight="1" x14ac:dyDescent="0.2">
      <c r="A26" s="210"/>
      <c r="B26" s="81">
        <v>67.44</v>
      </c>
      <c r="C26" s="82">
        <v>60.88</v>
      </c>
      <c r="D26" s="82">
        <v>59.55</v>
      </c>
      <c r="E26" s="83">
        <v>8.6900000000000005E-2</v>
      </c>
      <c r="F26" s="77">
        <f t="shared" si="0"/>
        <v>7.8210000000000002E-2</v>
      </c>
    </row>
    <row r="27" spans="1:10" ht="14.25" customHeight="1" x14ac:dyDescent="0.2">
      <c r="A27" s="210"/>
      <c r="B27" s="81">
        <v>69.569999999999993</v>
      </c>
      <c r="C27" s="82">
        <v>63.39</v>
      </c>
      <c r="D27" s="82">
        <v>62</v>
      </c>
      <c r="E27" s="83">
        <v>8.6900000000000005E-2</v>
      </c>
      <c r="F27" s="77">
        <f t="shared" si="0"/>
        <v>7.8210000000000002E-2</v>
      </c>
    </row>
    <row r="28" spans="1:10" ht="14.25" customHeight="1" x14ac:dyDescent="0.2">
      <c r="A28" s="210"/>
      <c r="B28" s="81">
        <v>70.83</v>
      </c>
      <c r="C28" s="82">
        <v>64.67</v>
      </c>
      <c r="D28" s="82">
        <v>63.44</v>
      </c>
      <c r="E28" s="83">
        <v>8.6800000000000002E-2</v>
      </c>
      <c r="F28" s="77">
        <f t="shared" si="0"/>
        <v>7.8120000000000009E-2</v>
      </c>
    </row>
    <row r="29" spans="1:10" ht="15" thickBot="1" x14ac:dyDescent="0.25">
      <c r="A29" s="210"/>
      <c r="B29" s="87">
        <v>69.86</v>
      </c>
      <c r="C29" s="88">
        <v>63.82</v>
      </c>
      <c r="D29" s="88">
        <v>62.55</v>
      </c>
      <c r="E29" s="89">
        <v>8.6800000000000002E-2</v>
      </c>
      <c r="F29" s="77">
        <f t="shared" si="0"/>
        <v>7.8120000000000009E-2</v>
      </c>
    </row>
    <row r="30" spans="1:10" ht="14.25" customHeight="1" x14ac:dyDescent="0.2">
      <c r="A30" s="72"/>
      <c r="B30" s="73"/>
      <c r="C30" s="73"/>
      <c r="D30" s="73"/>
      <c r="E30" s="90"/>
      <c r="F30" s="91"/>
    </row>
    <row r="31" spans="1:10" ht="15" thickBot="1" x14ac:dyDescent="0.25">
      <c r="A31" s="92" t="s">
        <v>79</v>
      </c>
      <c r="B31" s="93">
        <f>AVERAGE(B18:B29)</f>
        <v>81.05916666666667</v>
      </c>
      <c r="C31" s="93">
        <f>AVERAGE(C18:C29)</f>
        <v>74.958333333333343</v>
      </c>
      <c r="D31" s="93">
        <f>AVERAGE(D18:D29)</f>
        <v>73.659999999999982</v>
      </c>
      <c r="E31" s="94"/>
      <c r="F31" s="95"/>
    </row>
    <row r="32" spans="1:10" ht="15" thickBot="1" x14ac:dyDescent="0.25">
      <c r="A32" s="92" t="s">
        <v>80</v>
      </c>
      <c r="B32" s="96">
        <f>B31/$H$2/$H$3*10</f>
        <v>77.165400554677632</v>
      </c>
      <c r="C32" s="97">
        <f>C31/$H$2/$H$3*10</f>
        <v>71.35762745210036</v>
      </c>
      <c r="D32" s="98">
        <f>D31/$H$2/$H$3*10</f>
        <v>70.121660986615368</v>
      </c>
      <c r="E32" s="94"/>
      <c r="F32" s="99">
        <f>AVERAGE(F18:F29)*1000</f>
        <v>79.874999999999986</v>
      </c>
    </row>
    <row r="33" spans="1:8" ht="14.25" customHeight="1" x14ac:dyDescent="0.2">
      <c r="A33" s="72"/>
      <c r="B33" s="73"/>
      <c r="C33" s="73"/>
      <c r="D33" s="73"/>
      <c r="E33" s="90"/>
      <c r="F33" s="91"/>
    </row>
    <row r="34" spans="1:8" x14ac:dyDescent="0.2">
      <c r="A34" s="72"/>
      <c r="B34" s="73"/>
      <c r="C34" s="73"/>
      <c r="D34" s="73"/>
      <c r="E34" s="90"/>
      <c r="F34" s="91"/>
    </row>
    <row r="38" spans="1:8" x14ac:dyDescent="0.2">
      <c r="A38" s="71"/>
      <c r="B38" s="71"/>
      <c r="C38" s="71"/>
      <c r="D38" s="71"/>
    </row>
    <row r="39" spans="1:8" x14ac:dyDescent="0.2">
      <c r="C39" s="71"/>
      <c r="D39" s="71"/>
      <c r="E39" s="71"/>
      <c r="F39" s="71"/>
      <c r="G39" s="71"/>
      <c r="H39" s="71"/>
    </row>
    <row r="40" spans="1:8" x14ac:dyDescent="0.2">
      <c r="C40" s="71"/>
      <c r="D40" s="71"/>
      <c r="E40" s="71"/>
      <c r="F40" s="71"/>
      <c r="G40" s="71"/>
      <c r="H40" s="71"/>
    </row>
  </sheetData>
  <sheetProtection password="B5FA" sheet="1" objects="1" scenarios="1"/>
  <mergeCells count="1">
    <mergeCell ref="A18:A29"/>
  </mergeCells>
  <hyperlinks>
    <hyperlink ref="A18:A29" r:id="rId1" display="https://www.bfs.admin.ch/bfs/de/home/dienstleistungen/fuer-medienschaffende/alle-veroeffentlichungen.assetdetail.3142800.html"/>
  </hyperlinks>
  <pageMargins left="0.70866141732283472" right="0.70866141732283472" top="0.74803149606299213" bottom="0.74803149606299213" header="0.31496062992125984" footer="0.31496062992125984"/>
  <pageSetup paperSize="9" orientation="landscape" r:id="rId2"/>
  <headerFooter>
    <oddHeader>&amp;R&amp;G</oddHeader>
    <oddFooter>&amp;L&amp;9&amp;F&amp;C&amp;9&amp;A&amp;R&amp;9&amp;D</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41"/>
  <sheetViews>
    <sheetView showGridLines="0" zoomScaleNormal="100" workbookViewId="0">
      <selection activeCell="A6" sqref="A6"/>
    </sheetView>
  </sheetViews>
  <sheetFormatPr baseColWidth="10" defaultColWidth="9" defaultRowHeight="14.25" x14ac:dyDescent="0.2"/>
  <cols>
    <col min="1" max="1" width="105.75" style="106" customWidth="1"/>
    <col min="2" max="16384" width="9" style="106"/>
  </cols>
  <sheetData>
    <row r="1" spans="1:12" x14ac:dyDescent="0.2">
      <c r="A1" s="105"/>
      <c r="B1" s="105"/>
      <c r="C1" s="105"/>
      <c r="D1" s="105"/>
      <c r="E1" s="105"/>
      <c r="F1" s="105"/>
      <c r="G1" s="105"/>
      <c r="H1" s="105"/>
      <c r="I1" s="105"/>
      <c r="J1" s="105"/>
      <c r="K1" s="105"/>
      <c r="L1" s="105"/>
    </row>
    <row r="2" spans="1:12" ht="15.75" x14ac:dyDescent="0.25">
      <c r="A2" s="67" t="s">
        <v>150</v>
      </c>
      <c r="B2" s="105"/>
      <c r="C2" s="105"/>
      <c r="D2" s="105"/>
      <c r="E2" s="105"/>
      <c r="F2" s="105"/>
      <c r="G2" s="105"/>
      <c r="H2" s="105"/>
      <c r="I2" s="105"/>
      <c r="J2" s="105"/>
      <c r="K2" s="105"/>
      <c r="L2" s="105"/>
    </row>
    <row r="3" spans="1:12" x14ac:dyDescent="0.2">
      <c r="A3" s="105"/>
      <c r="B3" s="105"/>
      <c r="C3" s="105"/>
      <c r="D3" s="105"/>
      <c r="E3" s="105"/>
      <c r="F3" s="105"/>
      <c r="G3" s="105"/>
      <c r="H3" s="105"/>
      <c r="I3" s="105"/>
      <c r="J3" s="105"/>
      <c r="K3" s="105"/>
      <c r="L3" s="105"/>
    </row>
    <row r="4" spans="1:12" x14ac:dyDescent="0.2">
      <c r="A4" s="105"/>
      <c r="B4" s="105"/>
      <c r="C4" s="105"/>
      <c r="D4" s="105"/>
      <c r="E4" s="105"/>
      <c r="F4" s="105"/>
      <c r="G4" s="105"/>
      <c r="H4" s="105"/>
      <c r="I4" s="105"/>
      <c r="J4" s="105"/>
      <c r="K4" s="105"/>
      <c r="L4" s="105"/>
    </row>
    <row r="5" spans="1:12" x14ac:dyDescent="0.2">
      <c r="A5" s="105"/>
      <c r="B5" s="105"/>
      <c r="C5" s="105"/>
      <c r="D5" s="105"/>
      <c r="E5" s="105"/>
      <c r="F5" s="105"/>
      <c r="G5" s="105"/>
      <c r="H5" s="105"/>
      <c r="I5" s="105"/>
      <c r="J5" s="105"/>
      <c r="K5" s="105"/>
      <c r="L5" s="105"/>
    </row>
    <row r="6" spans="1:12" x14ac:dyDescent="0.2">
      <c r="A6" s="105"/>
      <c r="B6" s="105"/>
      <c r="C6" s="105"/>
      <c r="D6" s="105"/>
      <c r="E6" s="105"/>
      <c r="F6" s="105"/>
      <c r="G6" s="105"/>
      <c r="H6" s="105"/>
      <c r="I6" s="105"/>
      <c r="J6" s="105"/>
      <c r="K6" s="105"/>
      <c r="L6" s="105"/>
    </row>
    <row r="7" spans="1:12" x14ac:dyDescent="0.2">
      <c r="A7" s="105"/>
      <c r="B7" s="105"/>
      <c r="C7" s="105"/>
      <c r="D7" s="105"/>
      <c r="E7" s="105"/>
      <c r="F7" s="105"/>
      <c r="G7" s="105"/>
      <c r="H7" s="105"/>
      <c r="I7" s="105"/>
      <c r="J7" s="105"/>
      <c r="K7" s="105"/>
      <c r="L7" s="105"/>
    </row>
    <row r="8" spans="1:12" x14ac:dyDescent="0.2">
      <c r="A8" s="105"/>
      <c r="B8" s="105"/>
      <c r="C8" s="105"/>
      <c r="D8" s="105"/>
      <c r="E8" s="105"/>
      <c r="F8" s="105"/>
      <c r="G8" s="105"/>
      <c r="H8" s="105"/>
      <c r="I8" s="105"/>
      <c r="J8" s="105"/>
      <c r="K8" s="105"/>
      <c r="L8" s="105"/>
    </row>
    <row r="9" spans="1:12" x14ac:dyDescent="0.2">
      <c r="A9" s="105"/>
      <c r="B9" s="105"/>
      <c r="C9" s="105"/>
      <c r="D9" s="105"/>
      <c r="E9" s="105"/>
      <c r="F9" s="105"/>
      <c r="G9" s="105"/>
      <c r="H9" s="105"/>
      <c r="I9" s="105"/>
      <c r="J9" s="105"/>
      <c r="K9" s="105"/>
      <c r="L9" s="105"/>
    </row>
    <row r="10" spans="1:12" x14ac:dyDescent="0.2">
      <c r="A10" s="105"/>
      <c r="B10" s="105"/>
      <c r="C10" s="105"/>
      <c r="D10" s="105"/>
      <c r="E10" s="105"/>
      <c r="F10" s="105"/>
      <c r="G10" s="105"/>
      <c r="H10" s="105"/>
      <c r="I10" s="105"/>
      <c r="J10" s="105"/>
      <c r="K10" s="105"/>
      <c r="L10" s="105"/>
    </row>
    <row r="11" spans="1:12" x14ac:dyDescent="0.2">
      <c r="A11" s="105"/>
      <c r="B11" s="105"/>
      <c r="C11" s="105"/>
      <c r="D11" s="105"/>
      <c r="E11" s="105"/>
      <c r="F11" s="105"/>
      <c r="G11" s="105"/>
      <c r="H11" s="105"/>
      <c r="I11" s="105"/>
      <c r="J11" s="105"/>
      <c r="K11" s="105"/>
      <c r="L11" s="105"/>
    </row>
    <row r="12" spans="1:12" x14ac:dyDescent="0.2">
      <c r="A12" s="105"/>
      <c r="B12" s="105"/>
      <c r="C12" s="105"/>
      <c r="D12" s="105"/>
      <c r="E12" s="105"/>
      <c r="F12" s="105"/>
      <c r="G12" s="105"/>
      <c r="H12" s="105"/>
      <c r="I12" s="105"/>
      <c r="J12" s="105"/>
      <c r="K12" s="105"/>
      <c r="L12" s="105"/>
    </row>
    <row r="13" spans="1:12" x14ac:dyDescent="0.2">
      <c r="A13" s="105"/>
      <c r="B13" s="105"/>
      <c r="C13" s="105"/>
      <c r="D13" s="105"/>
      <c r="E13" s="105"/>
      <c r="F13" s="105"/>
      <c r="G13" s="105"/>
      <c r="H13" s="105"/>
      <c r="I13" s="105"/>
      <c r="J13" s="105"/>
      <c r="K13" s="105"/>
      <c r="L13" s="105"/>
    </row>
    <row r="14" spans="1:12" x14ac:dyDescent="0.2">
      <c r="A14" s="105"/>
      <c r="B14" s="105"/>
      <c r="C14" s="105"/>
      <c r="D14" s="105"/>
      <c r="E14" s="105"/>
      <c r="F14" s="105"/>
      <c r="G14" s="105"/>
      <c r="H14" s="105"/>
      <c r="I14" s="105"/>
      <c r="J14" s="105"/>
      <c r="K14" s="105"/>
      <c r="L14" s="105"/>
    </row>
    <row r="15" spans="1:12" x14ac:dyDescent="0.2">
      <c r="A15" s="105"/>
      <c r="B15" s="105"/>
      <c r="C15" s="105"/>
      <c r="D15" s="105"/>
      <c r="E15" s="105"/>
      <c r="F15" s="105"/>
      <c r="G15" s="105"/>
      <c r="H15" s="105"/>
      <c r="I15" s="105"/>
      <c r="J15" s="105"/>
      <c r="K15" s="105"/>
      <c r="L15" s="105"/>
    </row>
    <row r="16" spans="1:12" x14ac:dyDescent="0.2">
      <c r="A16" s="105"/>
      <c r="B16" s="105"/>
      <c r="C16" s="105"/>
      <c r="D16" s="105"/>
      <c r="E16" s="105"/>
      <c r="F16" s="105"/>
      <c r="G16" s="105"/>
      <c r="H16" s="105"/>
      <c r="I16" s="105"/>
      <c r="J16" s="105"/>
      <c r="K16" s="105"/>
      <c r="L16" s="105"/>
    </row>
    <row r="17" spans="1:12" x14ac:dyDescent="0.2">
      <c r="A17" s="105"/>
      <c r="B17" s="105"/>
      <c r="C17" s="105"/>
      <c r="D17" s="105"/>
      <c r="E17" s="105"/>
      <c r="F17" s="105"/>
      <c r="G17" s="105"/>
      <c r="H17" s="105"/>
      <c r="I17" s="105"/>
      <c r="J17" s="105"/>
      <c r="K17" s="105"/>
      <c r="L17" s="105"/>
    </row>
    <row r="18" spans="1:12" x14ac:dyDescent="0.2">
      <c r="A18" s="105"/>
      <c r="B18" s="105"/>
      <c r="C18" s="105"/>
      <c r="D18" s="105"/>
      <c r="E18" s="105"/>
      <c r="F18" s="105"/>
      <c r="G18" s="105"/>
      <c r="H18" s="105"/>
      <c r="I18" s="105"/>
      <c r="J18" s="105"/>
      <c r="K18" s="105"/>
      <c r="L18" s="105"/>
    </row>
    <row r="19" spans="1:12" x14ac:dyDescent="0.2">
      <c r="A19" s="105"/>
      <c r="B19" s="105"/>
      <c r="C19" s="105"/>
      <c r="D19" s="105"/>
      <c r="E19" s="105"/>
      <c r="F19" s="105"/>
      <c r="G19" s="105"/>
      <c r="H19" s="105"/>
      <c r="I19" s="105"/>
      <c r="J19" s="105"/>
      <c r="K19" s="105"/>
      <c r="L19" s="105"/>
    </row>
    <row r="20" spans="1:12" x14ac:dyDescent="0.2">
      <c r="A20" s="105"/>
      <c r="B20" s="105"/>
      <c r="C20" s="105"/>
      <c r="D20" s="105"/>
      <c r="E20" s="105"/>
      <c r="F20" s="105"/>
      <c r="G20" s="105"/>
      <c r="H20" s="105"/>
      <c r="I20" s="105"/>
      <c r="J20" s="105"/>
      <c r="K20" s="105"/>
      <c r="L20" s="105"/>
    </row>
    <row r="21" spans="1:12" x14ac:dyDescent="0.2">
      <c r="A21" s="105"/>
      <c r="B21" s="105"/>
      <c r="C21" s="105"/>
      <c r="D21" s="105"/>
      <c r="E21" s="105"/>
      <c r="F21" s="105"/>
      <c r="G21" s="105"/>
      <c r="H21" s="105"/>
      <c r="I21" s="105"/>
      <c r="J21" s="105"/>
      <c r="K21" s="105"/>
      <c r="L21" s="105"/>
    </row>
    <row r="22" spans="1:12" x14ac:dyDescent="0.2">
      <c r="A22" s="105"/>
      <c r="B22" s="105"/>
      <c r="C22" s="105"/>
      <c r="D22" s="105"/>
      <c r="E22" s="105"/>
      <c r="F22" s="105"/>
      <c r="G22" s="105"/>
      <c r="H22" s="105"/>
      <c r="I22" s="105"/>
      <c r="J22" s="105"/>
      <c r="K22" s="105"/>
      <c r="L22" s="105"/>
    </row>
    <row r="23" spans="1:12" x14ac:dyDescent="0.2">
      <c r="A23" s="105"/>
      <c r="B23" s="105"/>
      <c r="C23" s="105"/>
      <c r="D23" s="105"/>
      <c r="E23" s="105"/>
      <c r="F23" s="105"/>
      <c r="G23" s="105"/>
      <c r="H23" s="105"/>
      <c r="I23" s="105"/>
      <c r="J23" s="105"/>
      <c r="K23" s="105"/>
      <c r="L23" s="105"/>
    </row>
    <row r="24" spans="1:12" x14ac:dyDescent="0.2">
      <c r="A24" s="105"/>
      <c r="B24" s="105"/>
      <c r="C24" s="105"/>
      <c r="D24" s="105"/>
      <c r="E24" s="105"/>
      <c r="F24" s="105"/>
      <c r="G24" s="105"/>
      <c r="H24" s="105"/>
      <c r="I24" s="105"/>
      <c r="J24" s="105"/>
      <c r="K24" s="105"/>
      <c r="L24" s="105"/>
    </row>
    <row r="25" spans="1:12" x14ac:dyDescent="0.2">
      <c r="A25" s="105"/>
      <c r="B25" s="105"/>
      <c r="C25" s="105"/>
      <c r="D25" s="105"/>
      <c r="E25" s="105"/>
      <c r="F25" s="105"/>
      <c r="G25" s="105"/>
      <c r="H25" s="105"/>
      <c r="I25" s="105"/>
      <c r="J25" s="105"/>
      <c r="K25" s="105"/>
      <c r="L25" s="105"/>
    </row>
    <row r="26" spans="1:12" x14ac:dyDescent="0.2">
      <c r="A26" s="105"/>
      <c r="B26" s="105"/>
      <c r="C26" s="105"/>
      <c r="D26" s="105"/>
      <c r="E26" s="105"/>
      <c r="F26" s="105"/>
      <c r="G26" s="105"/>
      <c r="H26" s="105"/>
      <c r="I26" s="105"/>
      <c r="J26" s="105"/>
      <c r="K26" s="105"/>
      <c r="L26" s="105"/>
    </row>
    <row r="27" spans="1:12" x14ac:dyDescent="0.2">
      <c r="A27" s="105"/>
      <c r="B27" s="105"/>
      <c r="C27" s="105"/>
      <c r="D27" s="105"/>
      <c r="E27" s="105"/>
      <c r="F27" s="105"/>
      <c r="G27" s="105"/>
      <c r="H27" s="105"/>
      <c r="I27" s="105"/>
      <c r="J27" s="105"/>
      <c r="K27" s="105"/>
      <c r="L27" s="105"/>
    </row>
    <row r="28" spans="1:12" x14ac:dyDescent="0.2">
      <c r="A28" s="105"/>
      <c r="B28" s="105"/>
      <c r="C28" s="105"/>
      <c r="D28" s="105"/>
      <c r="E28" s="105"/>
      <c r="F28" s="105"/>
      <c r="G28" s="105"/>
      <c r="H28" s="105"/>
      <c r="I28" s="105"/>
      <c r="J28" s="105"/>
      <c r="K28" s="105"/>
      <c r="L28" s="105"/>
    </row>
    <row r="29" spans="1:12" x14ac:dyDescent="0.2">
      <c r="A29" s="105"/>
      <c r="B29" s="105"/>
      <c r="C29" s="105"/>
      <c r="D29" s="105"/>
      <c r="E29" s="105"/>
      <c r="F29" s="105"/>
      <c r="G29" s="105"/>
      <c r="H29" s="105"/>
      <c r="I29" s="105"/>
      <c r="J29" s="105"/>
      <c r="K29" s="105"/>
      <c r="L29" s="105"/>
    </row>
    <row r="30" spans="1:12" x14ac:dyDescent="0.2">
      <c r="A30" s="105"/>
      <c r="B30" s="105"/>
      <c r="C30" s="105"/>
      <c r="D30" s="105"/>
      <c r="E30" s="105"/>
      <c r="F30" s="105"/>
      <c r="G30" s="105"/>
      <c r="H30" s="105"/>
      <c r="I30" s="105"/>
      <c r="J30" s="105"/>
      <c r="K30" s="105"/>
      <c r="L30" s="105"/>
    </row>
    <row r="31" spans="1:12" x14ac:dyDescent="0.2">
      <c r="A31" s="105"/>
      <c r="B31" s="105"/>
      <c r="C31" s="105"/>
      <c r="D31" s="105"/>
      <c r="E31" s="105"/>
      <c r="F31" s="105"/>
      <c r="G31" s="105"/>
      <c r="H31" s="105"/>
      <c r="I31" s="105"/>
      <c r="J31" s="105"/>
      <c r="K31" s="105"/>
      <c r="L31" s="105"/>
    </row>
    <row r="32" spans="1:12" x14ac:dyDescent="0.2">
      <c r="A32" s="105"/>
      <c r="B32" s="105"/>
      <c r="C32" s="105"/>
      <c r="D32" s="105"/>
      <c r="E32" s="105"/>
      <c r="F32" s="105"/>
      <c r="G32" s="105"/>
      <c r="H32" s="105"/>
      <c r="I32" s="105"/>
      <c r="J32" s="105"/>
      <c r="K32" s="105"/>
      <c r="L32" s="105"/>
    </row>
    <row r="33" spans="1:12" x14ac:dyDescent="0.2">
      <c r="A33" s="105"/>
      <c r="B33" s="105"/>
      <c r="C33" s="105"/>
      <c r="D33" s="105"/>
      <c r="E33" s="105"/>
      <c r="F33" s="105"/>
      <c r="G33" s="105"/>
      <c r="H33" s="105"/>
      <c r="I33" s="105"/>
      <c r="J33" s="105"/>
      <c r="K33" s="105"/>
      <c r="L33" s="105"/>
    </row>
    <row r="34" spans="1:12" ht="15" x14ac:dyDescent="0.25">
      <c r="A34" s="107" t="s">
        <v>171</v>
      </c>
    </row>
    <row r="35" spans="1:12" x14ac:dyDescent="0.2">
      <c r="A35" s="108" t="s">
        <v>155</v>
      </c>
    </row>
    <row r="37" spans="1:12" ht="57" x14ac:dyDescent="0.2">
      <c r="A37" s="109" t="s">
        <v>156</v>
      </c>
    </row>
    <row r="39" spans="1:12" ht="28.5" x14ac:dyDescent="0.2">
      <c r="A39" s="110" t="s">
        <v>154</v>
      </c>
    </row>
    <row r="41" spans="1:12" ht="57" x14ac:dyDescent="0.2">
      <c r="A41" s="110" t="s">
        <v>166</v>
      </c>
    </row>
  </sheetData>
  <sheetProtection algorithmName="SHA-512" hashValue="y3UJGy9mIOtvqtZkLif6VsKE7rtH85ZnzLZC/jesaHDjMTip3uT1gFTTDs5ZKKL524kfnwJrjpmbNiNTAGu6Jg==" saltValue="yZ7QNucQk23++YGerQpHVQ==" spinCount="100000" sheet="1" objects="1" scenarios="1"/>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54"/>
  <sheetViews>
    <sheetView showGridLines="0" zoomScale="90" zoomScaleNormal="90" workbookViewId="0">
      <selection activeCell="D7" sqref="D7"/>
    </sheetView>
  </sheetViews>
  <sheetFormatPr baseColWidth="10" defaultColWidth="9" defaultRowHeight="12.75" x14ac:dyDescent="0.2"/>
  <cols>
    <col min="1" max="1" width="17.375" style="119" customWidth="1"/>
    <col min="2" max="2" width="13.5" style="119" customWidth="1"/>
    <col min="3" max="3" width="9.375" style="119" customWidth="1"/>
    <col min="4" max="4" width="8.375" style="119" customWidth="1"/>
    <col min="5" max="5" width="9" style="119" customWidth="1"/>
    <col min="6" max="6" width="13.625" style="119" customWidth="1"/>
    <col min="7" max="7" width="10.875" style="119" customWidth="1"/>
    <col min="8" max="9" width="9" style="119"/>
    <col min="10" max="10" width="9.875" style="119" customWidth="1"/>
    <col min="11" max="11" width="10.125" style="119" customWidth="1"/>
    <col min="12" max="12" width="11.375" style="119" customWidth="1"/>
    <col min="13" max="13" width="10.125" style="119" customWidth="1"/>
    <col min="14" max="14" width="12.375" style="119" customWidth="1"/>
    <col min="15" max="15" width="12.875" style="119" customWidth="1"/>
    <col min="16" max="16" width="18.875" style="119" customWidth="1"/>
    <col min="17" max="16384" width="9" style="119"/>
  </cols>
  <sheetData>
    <row r="1" spans="1:16" ht="8.25" customHeight="1" x14ac:dyDescent="0.2"/>
    <row r="2" spans="1:16" ht="15.75" x14ac:dyDescent="0.25">
      <c r="A2" s="67" t="s">
        <v>162</v>
      </c>
    </row>
    <row r="3" spans="1:16" ht="6" customHeight="1" x14ac:dyDescent="0.2">
      <c r="A3" s="120"/>
      <c r="B3" s="120"/>
      <c r="C3" s="120"/>
      <c r="D3" s="120"/>
      <c r="E3" s="120"/>
      <c r="F3" s="120"/>
      <c r="G3" s="120"/>
      <c r="H3" s="120"/>
      <c r="I3" s="120"/>
      <c r="J3" s="120"/>
      <c r="K3" s="120"/>
      <c r="L3" s="120"/>
      <c r="N3" s="120"/>
      <c r="O3" s="120"/>
    </row>
    <row r="4" spans="1:16" ht="15" x14ac:dyDescent="0.2">
      <c r="A4" s="189" t="s">
        <v>61</v>
      </c>
      <c r="B4" s="190"/>
      <c r="C4" s="190"/>
      <c r="D4" s="190"/>
      <c r="E4" s="190"/>
      <c r="F4" s="190"/>
      <c r="G4" s="190"/>
      <c r="H4" s="190"/>
      <c r="I4" s="190"/>
      <c r="J4" s="190"/>
      <c r="K4" s="190"/>
      <c r="L4" s="191"/>
      <c r="M4" s="121"/>
      <c r="N4" s="180" t="s">
        <v>67</v>
      </c>
      <c r="O4" s="181"/>
      <c r="P4" s="122"/>
    </row>
    <row r="5" spans="1:16" ht="68.25" customHeight="1" thickBot="1" x14ac:dyDescent="0.25">
      <c r="A5" s="123" t="s">
        <v>112</v>
      </c>
      <c r="B5" s="124" t="s">
        <v>113</v>
      </c>
      <c r="C5" s="125" t="s">
        <v>114</v>
      </c>
      <c r="D5" s="125" t="s">
        <v>115</v>
      </c>
      <c r="E5" s="125" t="s">
        <v>151</v>
      </c>
      <c r="F5" s="125" t="s">
        <v>116</v>
      </c>
      <c r="G5" s="125" t="s">
        <v>117</v>
      </c>
      <c r="H5" s="125" t="s">
        <v>118</v>
      </c>
      <c r="I5" s="125" t="s">
        <v>119</v>
      </c>
      <c r="J5" s="125" t="s">
        <v>120</v>
      </c>
      <c r="K5" s="125" t="s">
        <v>146</v>
      </c>
      <c r="L5" s="126" t="s">
        <v>160</v>
      </c>
      <c r="M5" s="127"/>
      <c r="N5" s="128" t="s">
        <v>161</v>
      </c>
      <c r="O5" s="129" t="s">
        <v>121</v>
      </c>
    </row>
    <row r="6" spans="1:16" ht="15" customHeight="1" thickBot="1" x14ac:dyDescent="0.25">
      <c r="A6" s="130" t="s">
        <v>138</v>
      </c>
      <c r="B6" s="131"/>
      <c r="C6" s="131" t="s">
        <v>53</v>
      </c>
      <c r="D6" s="131" t="s">
        <v>82</v>
      </c>
      <c r="E6" s="131" t="s">
        <v>58</v>
      </c>
      <c r="F6" s="131" t="s">
        <v>158</v>
      </c>
      <c r="G6" s="131" t="s">
        <v>53</v>
      </c>
      <c r="H6" s="131" t="s">
        <v>32</v>
      </c>
      <c r="I6" s="131" t="s">
        <v>91</v>
      </c>
      <c r="J6" s="131" t="s">
        <v>91</v>
      </c>
      <c r="K6" s="131" t="s">
        <v>122</v>
      </c>
      <c r="L6" s="131" t="s">
        <v>122</v>
      </c>
      <c r="M6" s="132"/>
      <c r="N6" s="131" t="s">
        <v>122</v>
      </c>
      <c r="O6" s="131" t="s">
        <v>122</v>
      </c>
    </row>
    <row r="7" spans="1:16" ht="15" thickTop="1" thickBot="1" x14ac:dyDescent="0.25">
      <c r="A7" s="184" t="s">
        <v>123</v>
      </c>
      <c r="B7" s="133" t="s">
        <v>124</v>
      </c>
      <c r="C7" s="134" t="s">
        <v>3</v>
      </c>
      <c r="D7" s="134" t="str">
        <f t="shared" ref="D7:E9" si="0">"-"</f>
        <v>-</v>
      </c>
      <c r="E7" s="134" t="str">
        <f t="shared" si="0"/>
        <v>-</v>
      </c>
      <c r="F7" s="135">
        <f>Energiepreise!B32</f>
        <v>77.165400554677632</v>
      </c>
      <c r="G7" s="136"/>
      <c r="H7" s="137"/>
      <c r="I7" s="137"/>
      <c r="J7" s="137"/>
      <c r="K7" s="138"/>
      <c r="L7" s="138"/>
      <c r="M7" s="139"/>
      <c r="N7" s="140" t="e">
        <f>IF('Berechnungsblatt (nur Ansicht)'!Q6&gt;0,'Berechnungsblatt (nur Ansicht)'!Q6,"")</f>
        <v>#DIV/0!</v>
      </c>
      <c r="O7" s="140" t="str">
        <f>IF('Berechnungsblatt (nur Ansicht)'!R6&gt;0,'Berechnungsblatt (nur Ansicht)'!R6,"")</f>
        <v/>
      </c>
    </row>
    <row r="8" spans="1:16" ht="15" customHeight="1" thickTop="1" thickBot="1" x14ac:dyDescent="0.25">
      <c r="A8" s="185"/>
      <c r="B8" s="141" t="s">
        <v>125</v>
      </c>
      <c r="C8" s="142" t="s">
        <v>15</v>
      </c>
      <c r="D8" s="134" t="str">
        <f t="shared" si="0"/>
        <v>-</v>
      </c>
      <c r="E8" s="134" t="str">
        <f t="shared" si="0"/>
        <v>-</v>
      </c>
      <c r="F8" s="143">
        <f>Energiepreise!C32</f>
        <v>71.35762745210036</v>
      </c>
      <c r="G8" s="144"/>
      <c r="H8" s="145"/>
      <c r="I8" s="145"/>
      <c r="J8" s="145"/>
      <c r="K8" s="146"/>
      <c r="L8" s="146"/>
      <c r="M8" s="139"/>
      <c r="N8" s="140" t="e">
        <f>IF('Berechnungsblatt (nur Ansicht)'!Q7&gt;0,'Berechnungsblatt (nur Ansicht)'!Q7,"")</f>
        <v>#DIV/0!</v>
      </c>
      <c r="O8" s="140" t="str">
        <f>IF('Berechnungsblatt (nur Ansicht)'!R7&gt;0,'Berechnungsblatt (nur Ansicht)'!R7,"")</f>
        <v/>
      </c>
    </row>
    <row r="9" spans="1:16" ht="23.25" customHeight="1" thickTop="1" thickBot="1" x14ac:dyDescent="0.25">
      <c r="A9" s="185"/>
      <c r="B9" s="141" t="s">
        <v>126</v>
      </c>
      <c r="C9" s="142" t="s">
        <v>12</v>
      </c>
      <c r="D9" s="134" t="str">
        <f t="shared" si="0"/>
        <v>-</v>
      </c>
      <c r="E9" s="134" t="str">
        <f t="shared" si="0"/>
        <v>-</v>
      </c>
      <c r="F9" s="143">
        <f>Energiepreise!D32</f>
        <v>70.121660986615368</v>
      </c>
      <c r="G9" s="144"/>
      <c r="H9" s="145"/>
      <c r="I9" s="145"/>
      <c r="J9" s="145"/>
      <c r="K9" s="146"/>
      <c r="L9" s="146"/>
      <c r="M9" s="139"/>
      <c r="N9" s="140" t="e">
        <f>IF('Berechnungsblatt (nur Ansicht)'!Q8&gt;0,'Berechnungsblatt (nur Ansicht)'!Q8,"")</f>
        <v>#DIV/0!</v>
      </c>
      <c r="O9" s="140" t="str">
        <f>IF('Berechnungsblatt (nur Ansicht)'!R8&gt;0,'Berechnungsblatt (nur Ansicht)'!R8,"")</f>
        <v/>
      </c>
    </row>
    <row r="10" spans="1:16" ht="15" customHeight="1" thickTop="1" thickBot="1" x14ac:dyDescent="0.25">
      <c r="A10" s="185"/>
      <c r="B10" s="147" t="s">
        <v>127</v>
      </c>
      <c r="C10" s="144"/>
      <c r="D10" s="144"/>
      <c r="E10" s="134" t="str">
        <f>"-"</f>
        <v>-</v>
      </c>
      <c r="F10" s="148">
        <f>Energiepreise!D32</f>
        <v>70.121660986615368</v>
      </c>
      <c r="G10" s="134" t="str">
        <f t="shared" ref="G10:G16" si="1">"-"</f>
        <v>-</v>
      </c>
      <c r="H10" s="145"/>
      <c r="I10" s="145"/>
      <c r="J10" s="145"/>
      <c r="K10" s="146"/>
      <c r="L10" s="146"/>
      <c r="M10" s="139"/>
      <c r="N10" s="140" t="e">
        <f>IF('Berechnungsblatt (nur Ansicht)'!Q9&gt;0,'Berechnungsblatt (nur Ansicht)'!Q9,"")</f>
        <v>#DIV/0!</v>
      </c>
      <c r="O10" s="140" t="str">
        <f>IF('Berechnungsblatt (nur Ansicht)'!R9&gt;0,'Berechnungsblatt (nur Ansicht)'!R9,"")</f>
        <v/>
      </c>
    </row>
    <row r="11" spans="1:16" ht="15" thickTop="1" thickBot="1" x14ac:dyDescent="0.25">
      <c r="A11" s="185"/>
      <c r="B11" s="147" t="s">
        <v>128</v>
      </c>
      <c r="C11" s="144"/>
      <c r="D11" s="144"/>
      <c r="E11" s="134" t="str">
        <f>"-"</f>
        <v>-</v>
      </c>
      <c r="F11" s="148">
        <f>Energiepreise!D32</f>
        <v>70.121660986615368</v>
      </c>
      <c r="G11" s="134" t="str">
        <f t="shared" si="1"/>
        <v>-</v>
      </c>
      <c r="H11" s="145"/>
      <c r="I11" s="145"/>
      <c r="J11" s="145"/>
      <c r="K11" s="146"/>
      <c r="L11" s="146"/>
      <c r="M11" s="139"/>
      <c r="N11" s="140" t="e">
        <f>IF('Berechnungsblatt (nur Ansicht)'!Q10&gt;0,'Berechnungsblatt (nur Ansicht)'!Q10,"")</f>
        <v>#DIV/0!</v>
      </c>
      <c r="O11" s="140" t="str">
        <f>IF('Berechnungsblatt (nur Ansicht)'!R10&gt;0,'Berechnungsblatt (nur Ansicht)'!R10,"")</f>
        <v/>
      </c>
    </row>
    <row r="12" spans="1:16" ht="17.25" customHeight="1" thickTop="1" thickBot="1" x14ac:dyDescent="0.25">
      <c r="A12" s="186" t="s">
        <v>159</v>
      </c>
      <c r="B12" s="147" t="s">
        <v>129</v>
      </c>
      <c r="C12" s="144"/>
      <c r="D12" s="144"/>
      <c r="E12" s="149"/>
      <c r="F12" s="148">
        <f>Energiepreise!F32</f>
        <v>79.874999999999986</v>
      </c>
      <c r="G12" s="134" t="str">
        <f t="shared" si="1"/>
        <v>-</v>
      </c>
      <c r="H12" s="145"/>
      <c r="I12" s="145"/>
      <c r="J12" s="145"/>
      <c r="K12" s="146"/>
      <c r="L12" s="146"/>
      <c r="M12" s="139"/>
      <c r="N12" s="140" t="e">
        <f>IF('Berechnungsblatt (nur Ansicht)'!Q11&gt;0,'Berechnungsblatt (nur Ansicht)'!Q11,"")</f>
        <v>#DIV/0!</v>
      </c>
      <c r="O12" s="140" t="str">
        <f>IF('Berechnungsblatt (nur Ansicht)'!R11&gt;0,'Berechnungsblatt (nur Ansicht)'!R11,"")</f>
        <v/>
      </c>
    </row>
    <row r="13" spans="1:16" ht="15" thickTop="1" thickBot="1" x14ac:dyDescent="0.25">
      <c r="A13" s="187"/>
      <c r="B13" s="147" t="s">
        <v>130</v>
      </c>
      <c r="C13" s="144"/>
      <c r="D13" s="144"/>
      <c r="E13" s="149"/>
      <c r="F13" s="148">
        <f>Energiepreise!F32</f>
        <v>79.874999999999986</v>
      </c>
      <c r="G13" s="134" t="str">
        <f t="shared" si="1"/>
        <v>-</v>
      </c>
      <c r="H13" s="145"/>
      <c r="I13" s="145"/>
      <c r="J13" s="145"/>
      <c r="K13" s="146"/>
      <c r="L13" s="146"/>
      <c r="M13" s="139"/>
      <c r="N13" s="140" t="e">
        <f>IF('Berechnungsblatt (nur Ansicht)'!Q12&gt;0,'Berechnungsblatt (nur Ansicht)'!Q12,"")</f>
        <v>#DIV/0!</v>
      </c>
      <c r="O13" s="140" t="str">
        <f>IF('Berechnungsblatt (nur Ansicht)'!R12&gt;0,'Berechnungsblatt (nur Ansicht)'!R12,"")</f>
        <v/>
      </c>
    </row>
    <row r="14" spans="1:16" ht="15" customHeight="1" thickTop="1" thickBot="1" x14ac:dyDescent="0.25">
      <c r="A14" s="187"/>
      <c r="B14" s="147" t="s">
        <v>131</v>
      </c>
      <c r="C14" s="144"/>
      <c r="D14" s="144"/>
      <c r="E14" s="149"/>
      <c r="F14" s="148">
        <f>Energiepreise!F32</f>
        <v>79.874999999999986</v>
      </c>
      <c r="G14" s="134" t="str">
        <f t="shared" si="1"/>
        <v>-</v>
      </c>
      <c r="H14" s="145"/>
      <c r="I14" s="145"/>
      <c r="J14" s="145"/>
      <c r="K14" s="146"/>
      <c r="L14" s="146"/>
      <c r="M14" s="139"/>
      <c r="N14" s="140" t="e">
        <f>IF('Berechnungsblatt (nur Ansicht)'!Q13&gt;0,'Berechnungsblatt (nur Ansicht)'!Q13,"")</f>
        <v>#DIV/0!</v>
      </c>
      <c r="O14" s="140" t="str">
        <f>IF('Berechnungsblatt (nur Ansicht)'!R13&gt;0,'Berechnungsblatt (nur Ansicht)'!R13,"")</f>
        <v/>
      </c>
    </row>
    <row r="15" spans="1:16" ht="15" thickTop="1" thickBot="1" x14ac:dyDescent="0.25">
      <c r="A15" s="187"/>
      <c r="B15" s="147" t="s">
        <v>132</v>
      </c>
      <c r="C15" s="144"/>
      <c r="D15" s="144"/>
      <c r="E15" s="149"/>
      <c r="F15" s="148">
        <f>Energiepreise!F32</f>
        <v>79.874999999999986</v>
      </c>
      <c r="G15" s="134" t="str">
        <f t="shared" si="1"/>
        <v>-</v>
      </c>
      <c r="H15" s="145"/>
      <c r="I15" s="145"/>
      <c r="J15" s="145"/>
      <c r="K15" s="146"/>
      <c r="L15" s="146"/>
      <c r="M15" s="139"/>
      <c r="N15" s="140" t="e">
        <f>IF('Berechnungsblatt (nur Ansicht)'!Q14&gt;0,'Berechnungsblatt (nur Ansicht)'!Q14,"")</f>
        <v>#DIV/0!</v>
      </c>
      <c r="O15" s="140" t="str">
        <f>IF('Berechnungsblatt (nur Ansicht)'!R14&gt;0,'Berechnungsblatt (nur Ansicht)'!R14,"")</f>
        <v/>
      </c>
    </row>
    <row r="16" spans="1:16" ht="15" thickTop="1" thickBot="1" x14ac:dyDescent="0.25">
      <c r="A16" s="188"/>
      <c r="B16" s="147" t="s">
        <v>133</v>
      </c>
      <c r="C16" s="144"/>
      <c r="D16" s="144"/>
      <c r="E16" s="149"/>
      <c r="F16" s="148">
        <f>Energiepreise!F32</f>
        <v>79.874999999999986</v>
      </c>
      <c r="G16" s="134" t="str">
        <f t="shared" si="1"/>
        <v>-</v>
      </c>
      <c r="H16" s="145"/>
      <c r="I16" s="145"/>
      <c r="J16" s="145"/>
      <c r="K16" s="146"/>
      <c r="L16" s="146"/>
      <c r="M16" s="139"/>
      <c r="N16" s="140" t="e">
        <f>IF('Berechnungsblatt (nur Ansicht)'!Q15&gt;0,'Berechnungsblatt (nur Ansicht)'!Q15,"")</f>
        <v>#DIV/0!</v>
      </c>
      <c r="O16" s="140" t="str">
        <f>IF('Berechnungsblatt (nur Ansicht)'!R15&gt;0,'Berechnungsblatt (nur Ansicht)'!R15,"")</f>
        <v/>
      </c>
    </row>
    <row r="17" spans="1:16" ht="15" customHeight="1" thickTop="1" thickBot="1" x14ac:dyDescent="0.3">
      <c r="D17" s="192" t="s">
        <v>134</v>
      </c>
      <c r="E17" s="193"/>
      <c r="F17" s="150"/>
      <c r="H17" s="192" t="s">
        <v>135</v>
      </c>
      <c r="I17" s="194"/>
      <c r="J17" s="195"/>
      <c r="K17" s="195"/>
      <c r="L17" s="195"/>
      <c r="M17" s="151"/>
      <c r="N17" s="152" t="e">
        <f>'Berechnungsblatt (nur Ansicht)'!Q16</f>
        <v>#DIV/0!</v>
      </c>
      <c r="O17" s="152" t="e">
        <f>'Berechnungsblatt (nur Ansicht)'!R16</f>
        <v>#DIV/0!</v>
      </c>
      <c r="P17" s="153" t="s">
        <v>147</v>
      </c>
    </row>
    <row r="18" spans="1:16" ht="15" customHeight="1" thickTop="1" thickBot="1" x14ac:dyDescent="0.25">
      <c r="N18" s="152" t="e">
        <f>'Berechnungsblatt (nur Ansicht)'!Q17</f>
        <v>#DIV/0!</v>
      </c>
      <c r="P18" s="153" t="s">
        <v>164</v>
      </c>
    </row>
    <row r="19" spans="1:16" ht="15" thickTop="1" thickBot="1" x14ac:dyDescent="0.3">
      <c r="B19" s="154"/>
      <c r="C19" s="155"/>
      <c r="D19" s="155"/>
      <c r="N19" s="156"/>
    </row>
    <row r="20" spans="1:16" ht="19.5" customHeight="1" thickTop="1" thickBot="1" x14ac:dyDescent="0.3">
      <c r="A20" s="157" t="s">
        <v>167</v>
      </c>
      <c r="B20" s="157"/>
      <c r="C20" s="155"/>
      <c r="D20" s="155"/>
      <c r="F20" s="196" t="s">
        <v>178</v>
      </c>
      <c r="G20" s="197"/>
      <c r="H20" s="197"/>
      <c r="I20" s="197"/>
      <c r="J20" s="197"/>
      <c r="K20" s="197"/>
      <c r="L20" s="197"/>
      <c r="N20" s="158" t="s">
        <v>148</v>
      </c>
      <c r="O20" s="159" t="e">
        <f>'Berechnungsblatt (nur Ansicht)'!R20:R20</f>
        <v>#DIV/0!</v>
      </c>
    </row>
    <row r="21" spans="1:16" ht="9" customHeight="1" thickTop="1" thickBot="1" x14ac:dyDescent="0.3">
      <c r="A21" s="154"/>
      <c r="B21" s="157"/>
      <c r="C21" s="155"/>
      <c r="D21" s="155"/>
      <c r="F21" s="197"/>
      <c r="G21" s="197"/>
      <c r="H21" s="197"/>
      <c r="I21" s="197"/>
      <c r="J21" s="197"/>
      <c r="K21" s="197"/>
      <c r="L21" s="197"/>
      <c r="N21" s="160"/>
      <c r="O21" s="160"/>
    </row>
    <row r="22" spans="1:16" ht="12.75" customHeight="1" thickTop="1" thickBot="1" x14ac:dyDescent="0.3">
      <c r="A22" s="161" t="s">
        <v>136</v>
      </c>
      <c r="B22" s="161" t="s">
        <v>137</v>
      </c>
      <c r="C22" s="161" t="s">
        <v>138</v>
      </c>
      <c r="D22" s="161" t="s">
        <v>139</v>
      </c>
      <c r="F22" s="197"/>
      <c r="G22" s="197"/>
      <c r="H22" s="197"/>
      <c r="I22" s="197"/>
      <c r="J22" s="197"/>
      <c r="K22" s="197"/>
      <c r="L22" s="197"/>
      <c r="N22" s="162" t="s">
        <v>169</v>
      </c>
    </row>
    <row r="23" spans="1:16" ht="22.5" customHeight="1" thickTop="1" thickBot="1" x14ac:dyDescent="0.25">
      <c r="A23" s="182" t="s">
        <v>143</v>
      </c>
      <c r="B23" s="163" t="s">
        <v>140</v>
      </c>
      <c r="C23" s="163" t="s">
        <v>1</v>
      </c>
      <c r="D23" s="164"/>
      <c r="F23" s="197"/>
      <c r="G23" s="197"/>
      <c r="H23" s="197"/>
      <c r="I23" s="197"/>
      <c r="J23" s="197"/>
      <c r="K23" s="197"/>
      <c r="L23" s="197"/>
      <c r="N23" s="198" t="s">
        <v>177</v>
      </c>
      <c r="O23" s="199"/>
      <c r="P23" s="199"/>
    </row>
    <row r="24" spans="1:16" ht="22.5" customHeight="1" thickTop="1" thickBot="1" x14ac:dyDescent="0.25">
      <c r="A24" s="183"/>
      <c r="B24" s="163" t="s">
        <v>141</v>
      </c>
      <c r="C24" s="163" t="s">
        <v>1</v>
      </c>
      <c r="D24" s="164"/>
      <c r="F24" s="197"/>
      <c r="G24" s="197"/>
      <c r="H24" s="197"/>
      <c r="I24" s="197"/>
      <c r="J24" s="197"/>
      <c r="K24" s="197"/>
      <c r="L24" s="197"/>
      <c r="N24" s="199"/>
      <c r="O24" s="199"/>
      <c r="P24" s="199"/>
    </row>
    <row r="25" spans="1:16" ht="22.5" customHeight="1" thickTop="1" thickBot="1" x14ac:dyDescent="0.25">
      <c r="A25" s="183"/>
      <c r="B25" s="163" t="s">
        <v>142</v>
      </c>
      <c r="C25" s="163" t="s">
        <v>1</v>
      </c>
      <c r="D25" s="164"/>
      <c r="F25" s="197"/>
      <c r="G25" s="197"/>
      <c r="H25" s="197"/>
      <c r="I25" s="197"/>
      <c r="J25" s="197"/>
      <c r="K25" s="197"/>
      <c r="L25" s="197"/>
      <c r="N25" s="199"/>
      <c r="O25" s="199"/>
      <c r="P25" s="199"/>
    </row>
    <row r="26" spans="1:16" ht="84.75" customHeight="1" thickTop="1" thickBot="1" x14ac:dyDescent="0.25">
      <c r="A26" s="165" t="s">
        <v>168</v>
      </c>
      <c r="B26" s="166"/>
      <c r="C26" s="163" t="s">
        <v>1</v>
      </c>
      <c r="D26" s="164"/>
      <c r="F26" s="197"/>
      <c r="G26" s="197"/>
      <c r="H26" s="197"/>
      <c r="I26" s="197"/>
      <c r="J26" s="197"/>
      <c r="K26" s="197"/>
      <c r="L26" s="197"/>
      <c r="N26" s="199"/>
      <c r="O26" s="199"/>
      <c r="P26" s="199"/>
    </row>
    <row r="27" spans="1:16" ht="13.5" customHeight="1" thickTop="1" thickBot="1" x14ac:dyDescent="0.25">
      <c r="F27" s="197"/>
      <c r="G27" s="197"/>
      <c r="H27" s="197"/>
      <c r="I27" s="197"/>
      <c r="J27" s="197"/>
      <c r="K27" s="197"/>
      <c r="L27" s="197"/>
      <c r="N27" s="199"/>
      <c r="O27" s="199"/>
      <c r="P27" s="199"/>
    </row>
    <row r="28" spans="1:16" ht="13.5" customHeight="1" thickTop="1" thickBot="1" x14ac:dyDescent="0.3">
      <c r="A28" s="167" t="s">
        <v>106</v>
      </c>
      <c r="F28" s="197"/>
      <c r="G28" s="197"/>
      <c r="H28" s="197"/>
      <c r="I28" s="197"/>
      <c r="J28" s="197"/>
      <c r="K28" s="197"/>
      <c r="L28" s="197"/>
      <c r="N28" s="199"/>
      <c r="O28" s="199"/>
      <c r="P28" s="199"/>
    </row>
    <row r="29" spans="1:16" ht="15" customHeight="1" thickTop="1" thickBot="1" x14ac:dyDescent="0.25">
      <c r="A29" s="168" t="s">
        <v>107</v>
      </c>
      <c r="F29" s="197"/>
      <c r="G29" s="197"/>
      <c r="H29" s="197"/>
      <c r="I29" s="197"/>
      <c r="J29" s="197"/>
      <c r="K29" s="197"/>
      <c r="L29" s="197"/>
      <c r="N29" s="199"/>
      <c r="O29" s="199"/>
      <c r="P29" s="199"/>
    </row>
    <row r="30" spans="1:16" ht="15" customHeight="1" thickTop="1" x14ac:dyDescent="0.25">
      <c r="A30" s="169" t="s">
        <v>144</v>
      </c>
      <c r="F30" s="197"/>
      <c r="G30" s="197"/>
      <c r="H30" s="197"/>
      <c r="I30" s="197"/>
      <c r="J30" s="197"/>
      <c r="K30" s="197"/>
      <c r="L30" s="197"/>
      <c r="N30" s="199"/>
      <c r="O30" s="199"/>
      <c r="P30" s="199"/>
    </row>
    <row r="31" spans="1:16" ht="14.25" customHeight="1" x14ac:dyDescent="0.2">
      <c r="F31" s="197"/>
      <c r="G31" s="197"/>
      <c r="H31" s="197"/>
      <c r="I31" s="197"/>
      <c r="J31" s="197"/>
      <c r="K31" s="197"/>
      <c r="L31" s="197"/>
      <c r="N31" s="199"/>
      <c r="O31" s="199"/>
      <c r="P31" s="199"/>
    </row>
    <row r="32" spans="1:16" ht="12.75" customHeight="1" x14ac:dyDescent="0.2">
      <c r="A32" s="162" t="s">
        <v>145</v>
      </c>
      <c r="B32" s="170"/>
      <c r="C32" s="170"/>
      <c r="D32" s="170"/>
      <c r="F32" s="197"/>
      <c r="G32" s="197"/>
      <c r="H32" s="197"/>
      <c r="I32" s="197"/>
      <c r="J32" s="197"/>
      <c r="K32" s="197"/>
      <c r="L32" s="197"/>
      <c r="N32" s="199"/>
      <c r="O32" s="199"/>
      <c r="P32" s="199"/>
    </row>
    <row r="33" spans="1:16" ht="9" customHeight="1" x14ac:dyDescent="0.2">
      <c r="F33" s="197"/>
      <c r="G33" s="197"/>
      <c r="H33" s="197"/>
      <c r="I33" s="197"/>
      <c r="J33" s="197"/>
      <c r="K33" s="197"/>
      <c r="L33" s="197"/>
      <c r="N33" s="199"/>
      <c r="O33" s="199"/>
      <c r="P33" s="199"/>
    </row>
    <row r="34" spans="1:16" ht="12.75" customHeight="1" x14ac:dyDescent="0.2">
      <c r="A34" s="178" t="s">
        <v>170</v>
      </c>
      <c r="B34" s="200"/>
      <c r="C34" s="200"/>
      <c r="D34" s="200"/>
      <c r="F34" s="197"/>
      <c r="G34" s="197"/>
      <c r="H34" s="197"/>
      <c r="I34" s="197"/>
      <c r="J34" s="197"/>
      <c r="K34" s="197"/>
      <c r="L34" s="197"/>
      <c r="N34" s="199"/>
      <c r="O34" s="199"/>
      <c r="P34" s="199"/>
    </row>
    <row r="35" spans="1:16" ht="15" customHeight="1" x14ac:dyDescent="0.2">
      <c r="A35" s="179"/>
      <c r="B35" s="179"/>
      <c r="C35" s="179"/>
      <c r="D35" s="179"/>
      <c r="F35" s="197"/>
      <c r="G35" s="197"/>
      <c r="H35" s="197"/>
      <c r="I35" s="197"/>
      <c r="J35" s="197"/>
      <c r="K35" s="197"/>
      <c r="L35" s="197"/>
    </row>
    <row r="36" spans="1:16" ht="15.75" customHeight="1" x14ac:dyDescent="0.2">
      <c r="A36" s="179"/>
      <c r="B36" s="179"/>
      <c r="C36" s="179"/>
      <c r="D36" s="179"/>
      <c r="F36" s="197"/>
      <c r="G36" s="197"/>
      <c r="H36" s="197"/>
      <c r="I36" s="197"/>
      <c r="J36" s="197"/>
      <c r="K36" s="197"/>
      <c r="L36" s="197"/>
    </row>
    <row r="37" spans="1:16" ht="15" customHeight="1" x14ac:dyDescent="0.2">
      <c r="A37" s="179"/>
      <c r="B37" s="179"/>
      <c r="C37" s="179"/>
      <c r="D37" s="179"/>
      <c r="F37" s="197"/>
      <c r="G37" s="197"/>
      <c r="H37" s="197"/>
      <c r="I37" s="197"/>
      <c r="J37" s="197"/>
      <c r="K37" s="197"/>
      <c r="L37" s="197"/>
    </row>
    <row r="38" spans="1:16" ht="12.75" customHeight="1" x14ac:dyDescent="0.2">
      <c r="A38" s="179"/>
      <c r="B38" s="179"/>
      <c r="C38" s="179"/>
      <c r="D38" s="179"/>
      <c r="F38" s="197"/>
      <c r="G38" s="197"/>
      <c r="H38" s="197"/>
      <c r="I38" s="197"/>
      <c r="J38" s="197"/>
      <c r="K38" s="197"/>
      <c r="L38" s="197"/>
    </row>
    <row r="39" spans="1:16" ht="12.75" customHeight="1" x14ac:dyDescent="0.2">
      <c r="A39" s="179"/>
      <c r="B39" s="179"/>
      <c r="C39" s="179"/>
      <c r="D39" s="179"/>
      <c r="F39" s="197"/>
      <c r="G39" s="197"/>
      <c r="H39" s="197"/>
      <c r="I39" s="197"/>
      <c r="J39" s="197"/>
      <c r="K39" s="197"/>
      <c r="L39" s="197"/>
    </row>
    <row r="40" spans="1:16" ht="12.75" customHeight="1" x14ac:dyDescent="0.2">
      <c r="A40" s="179"/>
      <c r="B40" s="179"/>
      <c r="C40" s="179"/>
      <c r="D40" s="179"/>
      <c r="F40" s="197"/>
      <c r="G40" s="197"/>
      <c r="H40" s="197"/>
      <c r="I40" s="197"/>
      <c r="J40" s="197"/>
      <c r="K40" s="197"/>
      <c r="L40" s="197"/>
    </row>
    <row r="41" spans="1:16" ht="12.75" customHeight="1" x14ac:dyDescent="0.2">
      <c r="A41" s="179"/>
      <c r="B41" s="179"/>
      <c r="C41" s="179"/>
      <c r="D41" s="179"/>
      <c r="F41" s="197"/>
      <c r="G41" s="197"/>
      <c r="H41" s="197"/>
      <c r="I41" s="197"/>
      <c r="J41" s="197"/>
      <c r="K41" s="197"/>
      <c r="L41" s="197"/>
    </row>
    <row r="42" spans="1:16" ht="12.75" customHeight="1" x14ac:dyDescent="0.2">
      <c r="A42" s="179"/>
      <c r="B42" s="179"/>
      <c r="C42" s="179"/>
      <c r="D42" s="179"/>
      <c r="F42" s="197"/>
      <c r="G42" s="197"/>
      <c r="H42" s="197"/>
      <c r="I42" s="197"/>
      <c r="J42" s="197"/>
      <c r="K42" s="197"/>
      <c r="L42" s="197"/>
    </row>
    <row r="43" spans="1:16" ht="12.75" customHeight="1" x14ac:dyDescent="0.2">
      <c r="A43" s="179"/>
      <c r="B43" s="179"/>
      <c r="C43" s="179"/>
      <c r="D43" s="179"/>
      <c r="F43" s="197"/>
      <c r="G43" s="197"/>
      <c r="H43" s="197"/>
      <c r="I43" s="197"/>
      <c r="J43" s="197"/>
      <c r="K43" s="197"/>
      <c r="L43" s="197"/>
    </row>
    <row r="44" spans="1:16" ht="12.75" customHeight="1" x14ac:dyDescent="0.2">
      <c r="A44" s="179"/>
      <c r="B44" s="179"/>
      <c r="C44" s="179"/>
      <c r="D44" s="179"/>
      <c r="F44" s="197"/>
      <c r="G44" s="197"/>
      <c r="H44" s="197"/>
      <c r="I44" s="197"/>
      <c r="J44" s="197"/>
      <c r="K44" s="197"/>
      <c r="L44" s="197"/>
    </row>
    <row r="45" spans="1:16" ht="12.75" customHeight="1" x14ac:dyDescent="0.2">
      <c r="A45" s="179"/>
      <c r="B45" s="179"/>
      <c r="C45" s="179"/>
      <c r="D45" s="179"/>
      <c r="F45" s="197"/>
      <c r="G45" s="197"/>
      <c r="H45" s="197"/>
      <c r="I45" s="197"/>
      <c r="J45" s="197"/>
      <c r="K45" s="197"/>
      <c r="L45" s="197"/>
    </row>
    <row r="46" spans="1:16" ht="12.75" customHeight="1" x14ac:dyDescent="0.2">
      <c r="A46" s="178" t="s">
        <v>163</v>
      </c>
      <c r="B46" s="179"/>
      <c r="C46" s="179"/>
      <c r="D46" s="179"/>
      <c r="F46" s="197"/>
      <c r="G46" s="197"/>
      <c r="H46" s="197"/>
      <c r="I46" s="197"/>
      <c r="J46" s="197"/>
      <c r="K46" s="197"/>
      <c r="L46" s="197"/>
    </row>
    <row r="47" spans="1:16" ht="12.75" customHeight="1" x14ac:dyDescent="0.2">
      <c r="A47" s="179"/>
      <c r="B47" s="179"/>
      <c r="C47" s="179"/>
      <c r="D47" s="179"/>
      <c r="F47" s="197"/>
      <c r="G47" s="197"/>
      <c r="H47" s="197"/>
      <c r="I47" s="197"/>
      <c r="J47" s="197"/>
      <c r="K47" s="197"/>
      <c r="L47" s="197"/>
    </row>
    <row r="48" spans="1:16" ht="12.75" customHeight="1" x14ac:dyDescent="0.2">
      <c r="A48" s="179"/>
      <c r="B48" s="179"/>
      <c r="C48" s="179"/>
      <c r="D48" s="179"/>
      <c r="F48" s="197"/>
      <c r="G48" s="197"/>
      <c r="H48" s="197"/>
      <c r="I48" s="197"/>
      <c r="J48" s="197"/>
      <c r="K48" s="197"/>
      <c r="L48" s="197"/>
    </row>
    <row r="49" spans="1:12" ht="12.75" customHeight="1" x14ac:dyDescent="0.2">
      <c r="F49" s="197"/>
      <c r="G49" s="197"/>
      <c r="H49" s="197"/>
      <c r="I49" s="197"/>
      <c r="J49" s="197"/>
      <c r="K49" s="197"/>
      <c r="L49" s="197"/>
    </row>
    <row r="50" spans="1:12" ht="15" customHeight="1" x14ac:dyDescent="0.2">
      <c r="A50" s="178" t="s">
        <v>172</v>
      </c>
      <c r="B50" s="179"/>
      <c r="C50" s="179"/>
      <c r="D50" s="179"/>
      <c r="F50" s="197"/>
      <c r="G50" s="197"/>
      <c r="H50" s="197"/>
      <c r="I50" s="197"/>
      <c r="J50" s="197"/>
      <c r="K50" s="197"/>
      <c r="L50" s="197"/>
    </row>
    <row r="51" spans="1:12" x14ac:dyDescent="0.2">
      <c r="A51" s="179"/>
      <c r="B51" s="179"/>
      <c r="C51" s="179"/>
      <c r="D51" s="179"/>
    </row>
    <row r="52" spans="1:12" x14ac:dyDescent="0.2">
      <c r="A52" s="179"/>
      <c r="B52" s="179"/>
      <c r="C52" s="179"/>
      <c r="D52" s="179"/>
    </row>
    <row r="53" spans="1:12" x14ac:dyDescent="0.2">
      <c r="A53" s="179"/>
      <c r="B53" s="179"/>
      <c r="C53" s="179"/>
      <c r="D53" s="179"/>
    </row>
    <row r="54" spans="1:12" x14ac:dyDescent="0.2">
      <c r="A54" s="179"/>
      <c r="B54" s="179"/>
      <c r="C54" s="179"/>
      <c r="D54" s="179"/>
    </row>
  </sheetData>
  <sheetProtection algorithmName="SHA-512" hashValue="YvLNnXnaIplVSlL6jQ8bs2ukl7Kyly6Aqt/82rc3qzx0igyVBPBzHcUUkyfgILkWtJ4XK2BKRPDLyjLoEIcM/A==" saltValue="J7g245JzmHLB91LHPb98Uw==" spinCount="100000" sheet="1" objects="1" scenarios="1"/>
  <mergeCells count="12">
    <mergeCell ref="A50:D54"/>
    <mergeCell ref="N4:O4"/>
    <mergeCell ref="A23:A25"/>
    <mergeCell ref="A7:A11"/>
    <mergeCell ref="A12:A16"/>
    <mergeCell ref="A4:L4"/>
    <mergeCell ref="D17:E17"/>
    <mergeCell ref="H17:L17"/>
    <mergeCell ref="F20:L50"/>
    <mergeCell ref="N23:P34"/>
    <mergeCell ref="A34:D45"/>
    <mergeCell ref="A46:D48"/>
  </mergeCells>
  <conditionalFormatting sqref="O20:O21">
    <cfRule type="containsText" dxfId="3" priority="1" operator="containsText" text="Detailprüfung">
      <formula>NOT(ISERROR(SEARCH("Detailprüfung",O20)))</formula>
    </cfRule>
    <cfRule type="containsText" dxfId="2" priority="2" operator="containsText" text="Zusätzlichkeit erfüllt">
      <formula>NOT(ISERROR(SEARCH("Zusätzlichkeit erfüllt",O20)))</formula>
    </cfRule>
  </conditionalFormatting>
  <dataValidations count="11">
    <dataValidation type="decimal" allowBlank="1" showInputMessage="1" showErrorMessage="1" errorTitle="Ungültiger Wert" error="Bitte überprüfen Sie Ihre Eingabe! Wert muss zwischen 1'000 und 10'000 liegen." sqref="C10:C11">
      <formula1>1000</formula1>
      <formula2>10000</formula2>
    </dataValidation>
    <dataValidation type="decimal" allowBlank="1" showInputMessage="1" showErrorMessage="1" errorTitle="Ungültiger Wert" error="Bitte überprüfen Sie Ihre Eingabe! Wert muss zwischen 0 und 15'000 liegen." sqref="C12:C16">
      <formula1>0</formula1>
      <formula2>15000</formula2>
    </dataValidation>
    <dataValidation type="decimal" allowBlank="1" showInputMessage="1" showErrorMessage="1" errorTitle="Ungültiger Wert" error="Bitte überprüfen Sie Ihre Eingabe! Wert muss zwischen 0 und 5'000 liegen." sqref="D10:D16">
      <formula1>0</formula1>
      <formula2>5000</formula2>
    </dataValidation>
    <dataValidation type="decimal" allowBlank="1" showInputMessage="1" showErrorMessage="1" errorTitle="Ungültiger Wert" error="Bitte überprüfen Sie Ihre Eingabe!" sqref="E12:E16">
      <formula1>30</formula1>
      <formula2>168</formula2>
    </dataValidation>
    <dataValidation type="whole" operator="greaterThan" allowBlank="1" showInputMessage="1" showErrorMessage="1" errorTitle="Ungültiger Wert" error="Bitte überprüfen Sie Ihre Eingabe!" sqref="D23:D26">
      <formula1>0</formula1>
    </dataValidation>
    <dataValidation type="decimal" allowBlank="1" showInputMessage="1" showErrorMessage="1" errorTitle="Ungültiger Wert" error="Bitte überprüfen Sie Ihre Eingabe! Wert muss zwischen 50 und 20'000 liegen." sqref="G7:G9">
      <formula1>50</formula1>
      <formula2>20000</formula2>
    </dataValidation>
    <dataValidation type="decimal" allowBlank="1" showInputMessage="1" showErrorMessage="1" errorTitle="Ungültiger Wert" error="Bitte überprüfen Sie Ihre Eingabe!" sqref="F10:F16">
      <formula1>30</formula1>
      <formula2>150</formula2>
    </dataValidation>
    <dataValidation type="decimal" allowBlank="1" showInputMessage="1" showErrorMessage="1" errorTitle="Ungültiger Wert" error="Bitte überprüfen Sie Ihre Eingabe! Wert muss zwischen 0 und 50 liegen." sqref="K7:L16">
      <formula1>0</formula1>
      <formula2>50</formula2>
    </dataValidation>
    <dataValidation type="decimal" operator="greaterThanOrEqual" allowBlank="1" showInputMessage="1" showErrorMessage="1" errorTitle="Ungültiger Wert" error="Bitte überprüfen Sie Ihre Eingabe! Wert darf nicht kleiner als 0 sein." sqref="H7:H16">
      <formula1>0</formula1>
    </dataValidation>
    <dataValidation type="decimal" allowBlank="1" showInputMessage="1" showErrorMessage="1" errorTitle="Ungültiger Wert" error="Bitte überprüfen Sie Ihre Eingabe! Wert muss zwischen 0 und 2'000 liegen." sqref="I7:I16">
      <formula1>0</formula1>
      <formula2>2000</formula2>
    </dataValidation>
    <dataValidation type="decimal" showInputMessage="1" showErrorMessage="1" errorTitle="Ungültiger Wert" error="Bitte überprüfen Sie Ihre Eingabe! Wert muss zwischen 0 und 300 liegen." sqref="J7:J16">
      <formula1>0</formula1>
      <formula2>300</formula2>
    </dataValidation>
  </dataValidation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3" tint="0.79998168889431442"/>
  </sheetPr>
  <dimension ref="A1:U28"/>
  <sheetViews>
    <sheetView showGridLines="0" topLeftCell="C12" zoomScaleNormal="100" workbookViewId="0">
      <selection activeCell="R20" sqref="R20"/>
    </sheetView>
  </sheetViews>
  <sheetFormatPr baseColWidth="10" defaultColWidth="9" defaultRowHeight="12.75" outlineLevelRow="1" outlineLevelCol="1" x14ac:dyDescent="0.2"/>
  <cols>
    <col min="1" max="1" width="6.75" style="1" customWidth="1"/>
    <col min="2" max="2" width="17.75" style="1" customWidth="1"/>
    <col min="3" max="3" width="9" style="1" customWidth="1"/>
    <col min="4" max="4" width="6.75" style="1" customWidth="1"/>
    <col min="5" max="5" width="10.625" style="1" customWidth="1"/>
    <col min="6" max="6" width="5.625" style="1" customWidth="1"/>
    <col min="7" max="7" width="6.625" style="1" customWidth="1"/>
    <col min="8" max="8" width="11.375" style="1" customWidth="1"/>
    <col min="9" max="9" width="10.5" style="1" customWidth="1"/>
    <col min="10" max="10" width="8.875" style="1" customWidth="1"/>
    <col min="11" max="11" width="11.25" style="1" customWidth="1"/>
    <col min="12" max="12" width="8.5" style="1" customWidth="1"/>
    <col min="13" max="13" width="9.75" style="1" customWidth="1"/>
    <col min="14" max="15" width="10.5" style="1" customWidth="1"/>
    <col min="16" max="16" width="9.5" style="1" customWidth="1" outlineLevel="1"/>
    <col min="17" max="17" width="8.875" style="1" customWidth="1"/>
    <col min="18" max="18" width="15.25" style="1" customWidth="1"/>
    <col min="19" max="16384" width="9" style="1"/>
  </cols>
  <sheetData>
    <row r="1" spans="1:21" ht="13.5" thickBot="1" x14ac:dyDescent="0.25"/>
    <row r="2" spans="1:21" ht="17.25" thickTop="1" thickBot="1" x14ac:dyDescent="0.3">
      <c r="A2" s="68" t="s">
        <v>68</v>
      </c>
      <c r="B2" s="17"/>
      <c r="C2" s="45"/>
      <c r="D2" s="16"/>
      <c r="E2" s="16"/>
      <c r="F2" s="16"/>
      <c r="G2" s="16"/>
      <c r="H2" s="16"/>
      <c r="I2" s="16"/>
      <c r="J2" s="18"/>
      <c r="K2" s="18"/>
      <c r="L2" s="18"/>
      <c r="M2" s="18"/>
      <c r="N2" s="18"/>
      <c r="O2" s="18"/>
      <c r="P2" s="18"/>
      <c r="Q2" s="18"/>
      <c r="R2" s="18"/>
    </row>
    <row r="3" spans="1:21" ht="14.25" thickTop="1" thickBot="1" x14ac:dyDescent="0.25">
      <c r="A3" s="18"/>
      <c r="B3" s="18"/>
      <c r="C3" s="18"/>
      <c r="D3" s="18"/>
      <c r="E3" s="18"/>
      <c r="F3" s="18"/>
      <c r="G3" s="18"/>
      <c r="H3" s="18"/>
      <c r="I3" s="18"/>
      <c r="J3" s="18"/>
      <c r="K3" s="18"/>
      <c r="L3" s="18"/>
      <c r="M3" s="18"/>
      <c r="N3" s="18"/>
      <c r="O3" s="18"/>
      <c r="P3" s="18"/>
      <c r="Q3" s="18"/>
      <c r="R3" s="18"/>
    </row>
    <row r="4" spans="1:21" ht="72.75" customHeight="1" thickTop="1" thickBot="1" x14ac:dyDescent="0.25">
      <c r="A4" s="3" t="s">
        <v>2</v>
      </c>
      <c r="B4" s="3" t="s">
        <v>7</v>
      </c>
      <c r="C4" s="3" t="s">
        <v>81</v>
      </c>
      <c r="D4" s="3" t="s">
        <v>84</v>
      </c>
      <c r="E4" s="3" t="s">
        <v>92</v>
      </c>
      <c r="F4" s="3" t="s">
        <v>93</v>
      </c>
      <c r="G4" s="3" t="s">
        <v>94</v>
      </c>
      <c r="H4" s="3" t="s">
        <v>95</v>
      </c>
      <c r="I4" s="3" t="s">
        <v>96</v>
      </c>
      <c r="J4" s="3" t="s">
        <v>97</v>
      </c>
      <c r="K4" s="3" t="s">
        <v>98</v>
      </c>
      <c r="L4" s="3" t="s">
        <v>99</v>
      </c>
      <c r="M4" s="3" t="s">
        <v>85</v>
      </c>
      <c r="N4" s="3" t="s">
        <v>86</v>
      </c>
      <c r="O4" s="3" t="s">
        <v>100</v>
      </c>
      <c r="P4" s="3" t="s">
        <v>101</v>
      </c>
      <c r="Q4" s="3" t="s">
        <v>102</v>
      </c>
      <c r="R4" s="3" t="s">
        <v>103</v>
      </c>
      <c r="T4" s="2"/>
    </row>
    <row r="5" spans="1:21" ht="17.25" customHeight="1" thickTop="1" thickBot="1" x14ac:dyDescent="0.25">
      <c r="A5" s="3" t="s">
        <v>8</v>
      </c>
      <c r="B5" s="3"/>
      <c r="C5" s="3" t="s">
        <v>53</v>
      </c>
      <c r="D5" s="3" t="s">
        <v>82</v>
      </c>
      <c r="E5" s="3" t="s">
        <v>58</v>
      </c>
      <c r="F5" s="3" t="s">
        <v>53</v>
      </c>
      <c r="G5" s="3" t="s">
        <v>82</v>
      </c>
      <c r="H5" s="3" t="s">
        <v>88</v>
      </c>
      <c r="I5" s="3" t="s">
        <v>89</v>
      </c>
      <c r="J5" s="3" t="s">
        <v>90</v>
      </c>
      <c r="K5" s="3" t="s">
        <v>32</v>
      </c>
      <c r="L5" s="3" t="s">
        <v>91</v>
      </c>
      <c r="M5" s="3" t="s">
        <v>91</v>
      </c>
      <c r="N5" s="3" t="s">
        <v>83</v>
      </c>
      <c r="O5" s="3" t="s">
        <v>83</v>
      </c>
      <c r="P5" s="3"/>
      <c r="Q5" s="3" t="s">
        <v>83</v>
      </c>
      <c r="R5" s="3" t="s">
        <v>83</v>
      </c>
      <c r="T5" s="2"/>
    </row>
    <row r="6" spans="1:21" ht="15" thickTop="1" thickBot="1" x14ac:dyDescent="0.25">
      <c r="A6" s="201" t="s">
        <v>0</v>
      </c>
      <c r="B6" s="9" t="s">
        <v>4</v>
      </c>
      <c r="C6" s="8" t="s">
        <v>3</v>
      </c>
      <c r="D6" s="8" t="str">
        <f t="shared" ref="D6:E8" si="0">"-"</f>
        <v>-</v>
      </c>
      <c r="E6" s="8" t="str">
        <f t="shared" si="0"/>
        <v>-</v>
      </c>
      <c r="F6" s="8">
        <f>G6*2100/1000</f>
        <v>21</v>
      </c>
      <c r="G6" s="8">
        <v>10</v>
      </c>
      <c r="H6" s="46">
        <f>'Critère d''admission n° 5'!F7</f>
        <v>77.165400554677632</v>
      </c>
      <c r="I6" s="27">
        <f>'Critère d''admission n° 5'!G7</f>
        <v>0</v>
      </c>
      <c r="J6" s="28" t="e">
        <f>I6/$I$16</f>
        <v>#DIV/0!</v>
      </c>
      <c r="K6" s="26">
        <f>'Critère d''admission n° 5'!H7</f>
        <v>0</v>
      </c>
      <c r="L6" s="26">
        <f>'Critère d''admission n° 5'!I7</f>
        <v>0</v>
      </c>
      <c r="M6" s="26">
        <f>'Critère d''admission n° 5'!J7</f>
        <v>0</v>
      </c>
      <c r="N6" s="26">
        <f>'Critère d''admission n° 5'!K7</f>
        <v>0</v>
      </c>
      <c r="O6" s="102">
        <f>'Critère d''admission n° 5'!L7</f>
        <v>0</v>
      </c>
      <c r="P6" s="21">
        <f>IF(O6&gt;0,O6,((PMT(0.03,20,-(K6+L6*G6))+M6*G6)*100/(F6*1000))+N6)</f>
        <v>0</v>
      </c>
      <c r="Q6" s="21" t="e">
        <f t="shared" ref="Q6:Q12" si="1">IF(J6&gt;0,P6,0)</f>
        <v>#DIV/0!</v>
      </c>
      <c r="R6" s="21">
        <f>IF(I6&gt;0,'Berechnung WGK EFH'!D25/10,0)</f>
        <v>0</v>
      </c>
    </row>
    <row r="7" spans="1:21" ht="15" thickTop="1" thickBot="1" x14ac:dyDescent="0.25">
      <c r="A7" s="201"/>
      <c r="B7" s="9" t="s">
        <v>10</v>
      </c>
      <c r="C7" s="8" t="s">
        <v>15</v>
      </c>
      <c r="D7" s="8" t="str">
        <f t="shared" si="0"/>
        <v>-</v>
      </c>
      <c r="E7" s="8" t="str">
        <f t="shared" si="0"/>
        <v>-</v>
      </c>
      <c r="F7" s="8">
        <f t="shared" ref="F7:F8" si="2">G7*2100/1000</f>
        <v>105</v>
      </c>
      <c r="G7" s="8">
        <v>50</v>
      </c>
      <c r="H7" s="46">
        <f>'Critère d''admission n° 5'!F8</f>
        <v>71.35762745210036</v>
      </c>
      <c r="I7" s="27">
        <f>'Critère d''admission n° 5'!G8</f>
        <v>0</v>
      </c>
      <c r="J7" s="28" t="e">
        <f t="shared" ref="J7:J15" si="3">I7/$I$16</f>
        <v>#DIV/0!</v>
      </c>
      <c r="K7" s="26">
        <f>'Critère d''admission n° 5'!H8</f>
        <v>0</v>
      </c>
      <c r="L7" s="26">
        <f>'Critère d''admission n° 5'!I8</f>
        <v>0</v>
      </c>
      <c r="M7" s="26">
        <f>'Critère d''admission n° 5'!J8</f>
        <v>0</v>
      </c>
      <c r="N7" s="26">
        <f>'Critère d''admission n° 5'!K8</f>
        <v>0</v>
      </c>
      <c r="O7" s="102">
        <f>'Critère d''admission n° 5'!L8</f>
        <v>0</v>
      </c>
      <c r="P7" s="21">
        <f t="shared" ref="P7:P12" si="4">IF(O7&gt;0,O7,((PMT(0.03,20,-(K7+L7*G7))+M7*G7)*100/(F7*1000))+N7)</f>
        <v>0</v>
      </c>
      <c r="Q7" s="21" t="e">
        <f t="shared" si="1"/>
        <v>#DIV/0!</v>
      </c>
      <c r="R7" s="21">
        <f>IF(I7&gt;0,'Berechnung WGK MFH klein'!D25/10,0)</f>
        <v>0</v>
      </c>
    </row>
    <row r="8" spans="1:21" ht="15" thickTop="1" thickBot="1" x14ac:dyDescent="0.25">
      <c r="A8" s="201"/>
      <c r="B8" s="9" t="s">
        <v>11</v>
      </c>
      <c r="C8" s="8" t="s">
        <v>12</v>
      </c>
      <c r="D8" s="8" t="str">
        <f t="shared" si="0"/>
        <v>-</v>
      </c>
      <c r="E8" s="8" t="str">
        <f t="shared" si="0"/>
        <v>-</v>
      </c>
      <c r="F8" s="8">
        <f t="shared" si="2"/>
        <v>735</v>
      </c>
      <c r="G8" s="8">
        <v>350</v>
      </c>
      <c r="H8" s="46">
        <f>'Critère d''admission n° 5'!F9</f>
        <v>70.121660986615368</v>
      </c>
      <c r="I8" s="27">
        <f>'Critère d''admission n° 5'!G9</f>
        <v>0</v>
      </c>
      <c r="J8" s="28" t="e">
        <f t="shared" si="3"/>
        <v>#DIV/0!</v>
      </c>
      <c r="K8" s="26">
        <f>'Critère d''admission n° 5'!H9</f>
        <v>0</v>
      </c>
      <c r="L8" s="26">
        <f>'Critère d''admission n° 5'!I9</f>
        <v>0</v>
      </c>
      <c r="M8" s="26">
        <f>'Critère d''admission n° 5'!J9</f>
        <v>0</v>
      </c>
      <c r="N8" s="26">
        <f>'Critère d''admission n° 5'!K9</f>
        <v>0</v>
      </c>
      <c r="O8" s="102">
        <f>'Critère d''admission n° 5'!L9</f>
        <v>0</v>
      </c>
      <c r="P8" s="21">
        <f t="shared" si="4"/>
        <v>0</v>
      </c>
      <c r="Q8" s="21" t="e">
        <f t="shared" si="1"/>
        <v>#DIV/0!</v>
      </c>
      <c r="R8" s="21">
        <f>IF(I8&gt;0,'Berechnung WGK MFH gross'!D25/10,0)</f>
        <v>0</v>
      </c>
    </row>
    <row r="9" spans="1:21" ht="15" thickTop="1" thickBot="1" x14ac:dyDescent="0.25">
      <c r="A9" s="201"/>
      <c r="B9" s="9" t="s">
        <v>5</v>
      </c>
      <c r="C9" s="10">
        <f>'Critère d''admission n° 5'!C10</f>
        <v>0</v>
      </c>
      <c r="D9" s="27">
        <f>'Critère d''admission n° 5'!D10</f>
        <v>0</v>
      </c>
      <c r="E9" s="8" t="str">
        <f>"-"</f>
        <v>-</v>
      </c>
      <c r="F9" s="30" t="str">
        <f t="shared" ref="F9:F12" si="5">IF(C9&gt;0,C9,"")</f>
        <v/>
      </c>
      <c r="G9" s="49" t="str">
        <f>IF(C9&gt;0,'Berechnung WGK S1'!D11*1000,"")</f>
        <v/>
      </c>
      <c r="H9" s="50">
        <f>'Critère d''admission n° 5'!F10</f>
        <v>70.121660986615368</v>
      </c>
      <c r="I9" s="30">
        <f>C9</f>
        <v>0</v>
      </c>
      <c r="J9" s="28" t="e">
        <f t="shared" si="3"/>
        <v>#DIV/0!</v>
      </c>
      <c r="K9" s="26">
        <f>'Critère d''admission n° 5'!H10</f>
        <v>0</v>
      </c>
      <c r="L9" s="26">
        <f>'Critère d''admission n° 5'!I10</f>
        <v>0</v>
      </c>
      <c r="M9" s="26">
        <f>'Critère d''admission n° 5'!J10</f>
        <v>0</v>
      </c>
      <c r="N9" s="26">
        <f>'Critère d''admission n° 5'!K10</f>
        <v>0</v>
      </c>
      <c r="O9" s="102">
        <f>'Critère d''admission n° 5'!L10</f>
        <v>0</v>
      </c>
      <c r="P9" s="21" t="e">
        <f t="shared" si="4"/>
        <v>#VALUE!</v>
      </c>
      <c r="Q9" s="21" t="e">
        <f t="shared" si="1"/>
        <v>#DIV/0!</v>
      </c>
      <c r="R9" s="21">
        <f>IF(C9&gt;0,'Berechnung WGK S1'!D26/10,0)</f>
        <v>0</v>
      </c>
    </row>
    <row r="10" spans="1:21" ht="15" thickTop="1" thickBot="1" x14ac:dyDescent="0.25">
      <c r="A10" s="201"/>
      <c r="B10" s="9" t="s">
        <v>6</v>
      </c>
      <c r="C10" s="10">
        <f>'Critère d''admission n° 5'!C11</f>
        <v>0</v>
      </c>
      <c r="D10" s="27">
        <f>'Critère d''admission n° 5'!D11</f>
        <v>0</v>
      </c>
      <c r="E10" s="8" t="str">
        <f>"-"</f>
        <v>-</v>
      </c>
      <c r="F10" s="30" t="str">
        <f t="shared" si="5"/>
        <v/>
      </c>
      <c r="G10" s="49" t="str">
        <f>IF(C10&gt;0,'Berechnung WGK S2'!D11*1000,"")</f>
        <v/>
      </c>
      <c r="H10" s="50">
        <f>'Critère d''admission n° 5'!F11</f>
        <v>70.121660986615368</v>
      </c>
      <c r="I10" s="30">
        <f t="shared" ref="I10:I12" si="6">C10</f>
        <v>0</v>
      </c>
      <c r="J10" s="28" t="e">
        <f t="shared" si="3"/>
        <v>#DIV/0!</v>
      </c>
      <c r="K10" s="26">
        <f>'Critère d''admission n° 5'!H11</f>
        <v>0</v>
      </c>
      <c r="L10" s="26">
        <f>'Critère d''admission n° 5'!I11</f>
        <v>0</v>
      </c>
      <c r="M10" s="26">
        <f>'Critère d''admission n° 5'!J11</f>
        <v>0</v>
      </c>
      <c r="N10" s="26">
        <f>'Critère d''admission n° 5'!K11</f>
        <v>0</v>
      </c>
      <c r="O10" s="102">
        <f>'Critère d''admission n° 5'!L11</f>
        <v>0</v>
      </c>
      <c r="P10" s="21" t="e">
        <f t="shared" si="4"/>
        <v>#VALUE!</v>
      </c>
      <c r="Q10" s="21" t="e">
        <f t="shared" si="1"/>
        <v>#DIV/0!</v>
      </c>
      <c r="R10" s="21">
        <f>IF(C10&gt;0,'Berechnung WGK S2'!D26/10,0)</f>
        <v>0</v>
      </c>
    </row>
    <row r="11" spans="1:21" ht="41.25" customHeight="1" thickTop="1" thickBot="1" x14ac:dyDescent="0.25">
      <c r="A11" s="202" t="s">
        <v>87</v>
      </c>
      <c r="B11" s="9" t="s">
        <v>62</v>
      </c>
      <c r="C11" s="10">
        <f>'Critère d''admission n° 5'!C12</f>
        <v>0</v>
      </c>
      <c r="D11" s="27">
        <f>'Critère d''admission n° 5'!D12</f>
        <v>0</v>
      </c>
      <c r="E11" s="27" t="str">
        <f>IF('Critère d''admission n° 5'!E12&gt;0,'Critère d''admission n° 5'!E12,"")</f>
        <v/>
      </c>
      <c r="F11" s="30" t="str">
        <f t="shared" si="5"/>
        <v/>
      </c>
      <c r="G11" s="30" t="str">
        <f>IF(C11&gt;0,'Berechnung WGK Prozess (1)'!D11*1000,"")</f>
        <v/>
      </c>
      <c r="H11" s="50">
        <f>'Critère d''admission n° 5'!F12</f>
        <v>79.874999999999986</v>
      </c>
      <c r="I11" s="30">
        <f t="shared" si="6"/>
        <v>0</v>
      </c>
      <c r="J11" s="28" t="e">
        <f t="shared" si="3"/>
        <v>#DIV/0!</v>
      </c>
      <c r="K11" s="26">
        <f>'Critère d''admission n° 5'!H12</f>
        <v>0</v>
      </c>
      <c r="L11" s="26">
        <f>'Critère d''admission n° 5'!I12</f>
        <v>0</v>
      </c>
      <c r="M11" s="26">
        <f>'Critère d''admission n° 5'!J12</f>
        <v>0</v>
      </c>
      <c r="N11" s="26">
        <f>'Critère d''admission n° 5'!K12</f>
        <v>0</v>
      </c>
      <c r="O11" s="102">
        <f>'Critère d''admission n° 5'!L12</f>
        <v>0</v>
      </c>
      <c r="P11" s="21" t="e">
        <f t="shared" si="4"/>
        <v>#VALUE!</v>
      </c>
      <c r="Q11" s="21" t="e">
        <f t="shared" si="1"/>
        <v>#DIV/0!</v>
      </c>
      <c r="R11" s="21">
        <f>IF(C11&gt;0,'Berechnung WGK Prozess (1)'!D26/10,0)</f>
        <v>0</v>
      </c>
    </row>
    <row r="12" spans="1:21" ht="41.25" customHeight="1" thickTop="1" thickBot="1" x14ac:dyDescent="0.25">
      <c r="A12" s="203"/>
      <c r="B12" s="9" t="s">
        <v>63</v>
      </c>
      <c r="C12" s="10">
        <f>'Critère d''admission n° 5'!C13</f>
        <v>0</v>
      </c>
      <c r="D12" s="27">
        <f>'Critère d''admission n° 5'!D13</f>
        <v>0</v>
      </c>
      <c r="E12" s="27" t="str">
        <f>IF('Critère d''admission n° 5'!E13&gt;0,'Critère d''admission n° 5'!E13,"")</f>
        <v/>
      </c>
      <c r="F12" s="30" t="str">
        <f t="shared" si="5"/>
        <v/>
      </c>
      <c r="G12" s="30" t="str">
        <f>IF(C12&gt;0,'Berechnung WGK Prozess (2)'!D11*1000,"")</f>
        <v/>
      </c>
      <c r="H12" s="50">
        <f>'Critère d''admission n° 5'!F13</f>
        <v>79.874999999999986</v>
      </c>
      <c r="I12" s="30">
        <f t="shared" si="6"/>
        <v>0</v>
      </c>
      <c r="J12" s="28" t="e">
        <f t="shared" si="3"/>
        <v>#DIV/0!</v>
      </c>
      <c r="K12" s="26">
        <f>'Critère d''admission n° 5'!H13</f>
        <v>0</v>
      </c>
      <c r="L12" s="26">
        <f>'Critère d''admission n° 5'!I13</f>
        <v>0</v>
      </c>
      <c r="M12" s="26">
        <f>'Critère d''admission n° 5'!J13</f>
        <v>0</v>
      </c>
      <c r="N12" s="26">
        <f>'Critère d''admission n° 5'!K13</f>
        <v>0</v>
      </c>
      <c r="O12" s="102">
        <f>'Critère d''admission n° 5'!L13</f>
        <v>0</v>
      </c>
      <c r="P12" s="21" t="e">
        <f t="shared" si="4"/>
        <v>#VALUE!</v>
      </c>
      <c r="Q12" s="21" t="e">
        <f t="shared" si="1"/>
        <v>#DIV/0!</v>
      </c>
      <c r="R12" s="21">
        <f>IF(C12&gt;0,'Berechnung WGK Prozess (2)'!D26/10,0)</f>
        <v>0</v>
      </c>
    </row>
    <row r="13" spans="1:21" ht="41.25" customHeight="1" outlineLevel="1" thickTop="1" thickBot="1" x14ac:dyDescent="0.25">
      <c r="A13" s="202" t="s">
        <v>87</v>
      </c>
      <c r="B13" s="9" t="s">
        <v>64</v>
      </c>
      <c r="C13" s="10">
        <f>'Critère d''admission n° 5'!C14</f>
        <v>0</v>
      </c>
      <c r="D13" s="27">
        <f>'Critère d''admission n° 5'!D14</f>
        <v>0</v>
      </c>
      <c r="E13" s="27" t="str">
        <f>IF('Critère d''admission n° 5'!E14&gt;0,'Critère d''admission n° 5'!E14,"")</f>
        <v/>
      </c>
      <c r="F13" s="30" t="str">
        <f t="shared" ref="F13:F15" si="7">IF(C13&gt;0,C13,"")</f>
        <v/>
      </c>
      <c r="G13" s="30" t="str">
        <f>IF(C13&gt;0,'Berechnung WGK Prozess (3)'!D11*1000,"")</f>
        <v/>
      </c>
      <c r="H13" s="50">
        <f>'Critère d''admission n° 5'!F14</f>
        <v>79.874999999999986</v>
      </c>
      <c r="I13" s="30">
        <f t="shared" ref="I13:I15" si="8">C13</f>
        <v>0</v>
      </c>
      <c r="J13" s="28" t="e">
        <f t="shared" si="3"/>
        <v>#DIV/0!</v>
      </c>
      <c r="K13" s="26">
        <f>'Critère d''admission n° 5'!H14</f>
        <v>0</v>
      </c>
      <c r="L13" s="26">
        <f>'Critère d''admission n° 5'!I14</f>
        <v>0</v>
      </c>
      <c r="M13" s="26">
        <f>'Critère d''admission n° 5'!J14</f>
        <v>0</v>
      </c>
      <c r="N13" s="26">
        <f>'Critère d''admission n° 5'!K14</f>
        <v>0</v>
      </c>
      <c r="O13" s="102">
        <f>'Critère d''admission n° 5'!L14</f>
        <v>0</v>
      </c>
      <c r="P13" s="21" t="e">
        <f t="shared" ref="P13:P15" si="9">IF(O13&gt;0,O13,((PMT(0.03,20,-(K13+L13*G13))+M13*G13)*100/(F13*1000))+N13)</f>
        <v>#VALUE!</v>
      </c>
      <c r="Q13" s="21" t="e">
        <f t="shared" ref="Q13:Q15" si="10">IF(J13&gt;0,P13,0)</f>
        <v>#DIV/0!</v>
      </c>
      <c r="R13" s="21">
        <f>IF(C13&gt;0,'Berechnung WGK Prozess (3)'!D26/10,0)</f>
        <v>0</v>
      </c>
    </row>
    <row r="14" spans="1:21" ht="41.25" customHeight="1" outlineLevel="1" thickTop="1" thickBot="1" x14ac:dyDescent="0.25">
      <c r="A14" s="204"/>
      <c r="B14" s="9" t="s">
        <v>65</v>
      </c>
      <c r="C14" s="10">
        <f>'Critère d''admission n° 5'!C15</f>
        <v>0</v>
      </c>
      <c r="D14" s="27">
        <f>'Critère d''admission n° 5'!D15</f>
        <v>0</v>
      </c>
      <c r="E14" s="27" t="str">
        <f>IF('Critère d''admission n° 5'!E15&gt;0,'Critère d''admission n° 5'!E15,"")</f>
        <v/>
      </c>
      <c r="F14" s="30" t="str">
        <f t="shared" si="7"/>
        <v/>
      </c>
      <c r="G14" s="30" t="str">
        <f>IF(C14&gt;0,'Berechnung WGK Prozess (4)'!D11*1000,"")</f>
        <v/>
      </c>
      <c r="H14" s="50">
        <f>'Critère d''admission n° 5'!F15</f>
        <v>79.874999999999986</v>
      </c>
      <c r="I14" s="30">
        <f t="shared" si="8"/>
        <v>0</v>
      </c>
      <c r="J14" s="28" t="e">
        <f>I14/$I$16</f>
        <v>#DIV/0!</v>
      </c>
      <c r="K14" s="26">
        <f>'Critère d''admission n° 5'!H15</f>
        <v>0</v>
      </c>
      <c r="L14" s="26">
        <f>'Critère d''admission n° 5'!I15</f>
        <v>0</v>
      </c>
      <c r="M14" s="26">
        <f>'Critère d''admission n° 5'!J15</f>
        <v>0</v>
      </c>
      <c r="N14" s="26">
        <f>'Critère d''admission n° 5'!K15</f>
        <v>0</v>
      </c>
      <c r="O14" s="102">
        <f>'Critère d''admission n° 5'!L15</f>
        <v>0</v>
      </c>
      <c r="P14" s="21" t="e">
        <f t="shared" si="9"/>
        <v>#VALUE!</v>
      </c>
      <c r="Q14" s="21" t="e">
        <f t="shared" si="10"/>
        <v>#DIV/0!</v>
      </c>
      <c r="R14" s="21">
        <f>IF(C14&gt;0,'Berechnung WGK Prozess (4)'!D26/10,0)</f>
        <v>0</v>
      </c>
    </row>
    <row r="15" spans="1:21" ht="41.25" customHeight="1" outlineLevel="1" thickTop="1" thickBot="1" x14ac:dyDescent="0.25">
      <c r="A15" s="205"/>
      <c r="B15" s="9" t="s">
        <v>66</v>
      </c>
      <c r="C15" s="10">
        <f>'Critère d''admission n° 5'!C16</f>
        <v>0</v>
      </c>
      <c r="D15" s="27">
        <f>'Critère d''admission n° 5'!D16</f>
        <v>0</v>
      </c>
      <c r="E15" s="27" t="str">
        <f>IF('Critère d''admission n° 5'!E16&gt;0,'Critère d''admission n° 5'!E16,"")</f>
        <v/>
      </c>
      <c r="F15" s="30" t="str">
        <f t="shared" si="7"/>
        <v/>
      </c>
      <c r="G15" s="30" t="str">
        <f>IF(C15&gt;0,'Berechnung WGK Prozess (5)'!D11*1000,"")</f>
        <v/>
      </c>
      <c r="H15" s="50">
        <f>'Critère d''admission n° 5'!F16</f>
        <v>79.874999999999986</v>
      </c>
      <c r="I15" s="30">
        <f t="shared" si="8"/>
        <v>0</v>
      </c>
      <c r="J15" s="28" t="e">
        <f t="shared" si="3"/>
        <v>#DIV/0!</v>
      </c>
      <c r="K15" s="26">
        <f>'Critère d''admission n° 5'!H16</f>
        <v>0</v>
      </c>
      <c r="L15" s="26">
        <f>'Critère d''admission n° 5'!I16</f>
        <v>0</v>
      </c>
      <c r="M15" s="26">
        <f>'Critère d''admission n° 5'!J16</f>
        <v>0</v>
      </c>
      <c r="N15" s="26">
        <f>'Critère d''admission n° 5'!K16</f>
        <v>0</v>
      </c>
      <c r="O15" s="102">
        <f>'Critère d''admission n° 5'!L16</f>
        <v>0</v>
      </c>
      <c r="P15" s="21" t="e">
        <f t="shared" si="9"/>
        <v>#VALUE!</v>
      </c>
      <c r="Q15" s="21" t="e">
        <f t="shared" si="10"/>
        <v>#DIV/0!</v>
      </c>
      <c r="R15" s="21">
        <f>IF(C15&gt;0,'Berechnung WGK Prozess (5)'!D26/10,0)</f>
        <v>0</v>
      </c>
    </row>
    <row r="16" spans="1:21" ht="15" thickTop="1" thickBot="1" x14ac:dyDescent="0.3">
      <c r="A16" s="4"/>
      <c r="B16" s="11" t="s">
        <v>13</v>
      </c>
      <c r="C16" s="12"/>
      <c r="D16" s="12"/>
      <c r="E16" s="12"/>
      <c r="F16" s="12"/>
      <c r="G16" s="12"/>
      <c r="H16" s="12"/>
      <c r="I16" s="31">
        <f>SUM(I6:I15)</f>
        <v>0</v>
      </c>
      <c r="J16" s="29" t="e">
        <f>SUM(J6:J15)</f>
        <v>#DIV/0!</v>
      </c>
      <c r="K16" s="13"/>
      <c r="L16" s="13"/>
      <c r="M16" s="13"/>
      <c r="N16" s="13"/>
      <c r="O16" s="13"/>
      <c r="P16" s="14"/>
      <c r="Q16" s="14" t="e">
        <f>J6*Q6+J7*Q7+J8*Q8+J9*Q9+J10*Q10+J11*Q11+J12*Q12+J13*Q13+J14*Q14+J15*Q15</f>
        <v>#DIV/0!</v>
      </c>
      <c r="R16" s="14" t="e">
        <f>J6*R6+J7*R7+J8*R8+J9*R9+J10*R10+J11*R11+J12*R12+J13*R13+J14*R14+J15*R15</f>
        <v>#DIV/0!</v>
      </c>
      <c r="U16" s="2"/>
    </row>
    <row r="17" spans="1:21" ht="15" thickTop="1" thickBot="1" x14ac:dyDescent="0.3">
      <c r="A17" s="4"/>
      <c r="B17" s="11" t="s">
        <v>14</v>
      </c>
      <c r="C17" s="12"/>
      <c r="D17" s="12"/>
      <c r="E17" s="12"/>
      <c r="F17" s="12"/>
      <c r="G17" s="12"/>
      <c r="H17" s="12"/>
      <c r="I17" s="31"/>
      <c r="J17" s="29"/>
      <c r="K17" s="32"/>
      <c r="L17" s="32"/>
      <c r="M17" s="32"/>
      <c r="N17" s="32"/>
      <c r="O17" s="32"/>
      <c r="P17" s="33"/>
      <c r="Q17" s="33" t="e">
        <f>IF('Critère d''admission n° 5'!D26&lt;(0.2*0.7*'Berechnungsblatt (nur Ansicht)'!I16*100),'Berechnungsblatt (nur Ansicht)'!Q16+('Critère d''admission n° 5'!D26*100/('Berechnungsblatt (nur Ansicht)'!I16*1000)),Q16+1.4)</f>
        <v>#DIV/0!</v>
      </c>
      <c r="R17" s="33"/>
      <c r="U17" s="2"/>
    </row>
    <row r="18" spans="1:21" ht="15" thickTop="1" thickBot="1" x14ac:dyDescent="0.3">
      <c r="A18" s="5"/>
      <c r="B18" s="5"/>
      <c r="C18" s="5"/>
      <c r="D18" s="5"/>
      <c r="E18" s="23"/>
      <c r="F18" s="5"/>
      <c r="G18" s="5"/>
      <c r="H18" s="5"/>
      <c r="I18" s="5"/>
      <c r="J18" s="5"/>
      <c r="K18" s="23"/>
      <c r="L18" s="23"/>
      <c r="M18" s="23"/>
      <c r="N18" s="23"/>
      <c r="O18" s="23"/>
      <c r="P18" s="23"/>
      <c r="Q18" s="23"/>
      <c r="R18" s="23"/>
    </row>
    <row r="19" spans="1:21" ht="15" thickTop="1" thickBot="1" x14ac:dyDescent="0.3">
      <c r="A19" s="5"/>
      <c r="B19" s="19"/>
      <c r="C19" s="19"/>
      <c r="D19" s="24"/>
      <c r="E19" s="52"/>
      <c r="G19" s="5"/>
      <c r="H19" s="24"/>
      <c r="I19" s="24"/>
      <c r="J19" s="22"/>
      <c r="K19" s="24"/>
      <c r="L19" s="24"/>
      <c r="M19" s="24"/>
      <c r="N19" s="54"/>
      <c r="O19" s="65"/>
      <c r="P19" s="61"/>
    </row>
    <row r="20" spans="1:21" ht="15" thickTop="1" thickBot="1" x14ac:dyDescent="0.3">
      <c r="B20" s="103"/>
      <c r="C20" s="24"/>
      <c r="D20" s="24"/>
      <c r="E20" s="51"/>
      <c r="F20" s="53"/>
      <c r="G20" s="24"/>
      <c r="H20" s="24"/>
      <c r="I20" s="24"/>
      <c r="J20" s="22"/>
      <c r="K20" s="24"/>
      <c r="L20" s="24"/>
      <c r="M20" s="24"/>
      <c r="N20" s="55"/>
      <c r="O20" s="66"/>
      <c r="P20" s="62"/>
      <c r="Q20" s="100" t="s">
        <v>9</v>
      </c>
      <c r="R20" s="101" t="e">
        <f>IF(Q17/R16&gt;1.05,"Zusätzlichkeit erfüllt","Detailprüfung")</f>
        <v>#DIV/0!</v>
      </c>
    </row>
    <row r="21" spans="1:21" ht="14.25" thickTop="1" x14ac:dyDescent="0.25">
      <c r="A21" s="59"/>
      <c r="B21" s="104"/>
      <c r="C21" s="60"/>
      <c r="D21" s="60"/>
      <c r="E21" s="56"/>
      <c r="F21" s="60"/>
      <c r="G21" s="56"/>
      <c r="H21" s="57"/>
      <c r="J21" s="56"/>
      <c r="K21" s="56"/>
      <c r="L21" s="57"/>
      <c r="N21" s="56"/>
      <c r="O21" s="56"/>
      <c r="P21" s="57"/>
      <c r="Q21" s="63"/>
      <c r="S21" s="58"/>
    </row>
    <row r="23" spans="1:21" x14ac:dyDescent="0.2">
      <c r="B23" s="25"/>
    </row>
    <row r="24" spans="1:21" ht="13.5" x14ac:dyDescent="0.25">
      <c r="B24" s="48"/>
      <c r="C24" s="64"/>
    </row>
    <row r="25" spans="1:21" ht="13.5" x14ac:dyDescent="0.25">
      <c r="C25" s="64"/>
      <c r="N25" s="47"/>
      <c r="O25" s="47"/>
    </row>
    <row r="26" spans="1:21" ht="13.5" x14ac:dyDescent="0.25">
      <c r="C26" s="64"/>
      <c r="F26" s="25"/>
    </row>
    <row r="27" spans="1:21" ht="13.5" x14ac:dyDescent="0.25">
      <c r="B27" s="25"/>
      <c r="C27" s="64"/>
    </row>
    <row r="28" spans="1:21" ht="13.5" x14ac:dyDescent="0.25">
      <c r="C28" s="64"/>
    </row>
  </sheetData>
  <mergeCells count="3">
    <mergeCell ref="A6:A10"/>
    <mergeCell ref="A11:A12"/>
    <mergeCell ref="A13:A15"/>
  </mergeCells>
  <conditionalFormatting sqref="R20">
    <cfRule type="containsText" dxfId="1" priority="1" operator="containsText" text="Detailprüfung">
      <formula>NOT(ISERROR(SEARCH("Detailprüfung",R20)))</formula>
    </cfRule>
    <cfRule type="containsText" dxfId="0" priority="2" operator="containsText" text="Zusätzlichkeit erfüllt">
      <formula>NOT(ISERROR(SEARCH("Zusätzlichkeit erfüllt",R20)))</formula>
    </cfRule>
  </conditionalFormatting>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D15" sqref="D15"/>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Ansicht)'!F6</f>
        <v>21</v>
      </c>
      <c r="E4" s="6"/>
    </row>
    <row r="5" spans="1:5" ht="15" customHeight="1" thickTop="1" thickBot="1" x14ac:dyDescent="0.3">
      <c r="A5" s="41" t="s">
        <v>52</v>
      </c>
      <c r="B5" s="15" t="s">
        <v>51</v>
      </c>
      <c r="C5" s="15" t="s">
        <v>16</v>
      </c>
      <c r="D5" s="40">
        <f>'Berechnungsblatt (nur Ansicht)'!H6</f>
        <v>77.165400554677632</v>
      </c>
      <c r="E5" s="6" t="s">
        <v>50</v>
      </c>
    </row>
    <row r="6" spans="1:5" ht="15" customHeight="1" thickTop="1" thickBot="1" x14ac:dyDescent="0.3">
      <c r="A6" s="6" t="s">
        <v>49</v>
      </c>
      <c r="B6" s="15" t="s">
        <v>48</v>
      </c>
      <c r="C6" s="15"/>
      <c r="D6" s="43">
        <v>1</v>
      </c>
      <c r="E6" s="6" t="s">
        <v>47</v>
      </c>
    </row>
    <row r="7" spans="1:5" ht="15" customHeight="1" thickTop="1" thickBot="1" x14ac:dyDescent="0.3">
      <c r="A7" s="206" t="s">
        <v>46</v>
      </c>
      <c r="B7" s="15" t="s">
        <v>45</v>
      </c>
      <c r="C7" s="15" t="s">
        <v>44</v>
      </c>
      <c r="D7" s="44">
        <v>1.5</v>
      </c>
      <c r="E7" s="6"/>
    </row>
    <row r="8" spans="1:5" ht="15" customHeight="1" thickTop="1" thickBot="1" x14ac:dyDescent="0.3">
      <c r="A8" s="207"/>
      <c r="B8" s="15" t="s">
        <v>43</v>
      </c>
      <c r="C8" s="15" t="s">
        <v>42</v>
      </c>
      <c r="D8" s="36">
        <v>5</v>
      </c>
      <c r="E8" s="6"/>
    </row>
    <row r="9" spans="1:5" ht="15" customHeight="1" thickTop="1" thickBot="1" x14ac:dyDescent="0.3">
      <c r="A9" s="208"/>
      <c r="B9" s="15" t="s">
        <v>41</v>
      </c>
      <c r="C9" s="15" t="s">
        <v>40</v>
      </c>
      <c r="D9" s="36">
        <v>48</v>
      </c>
      <c r="E9" s="6"/>
    </row>
    <row r="10" spans="1:5" ht="15" customHeight="1" thickTop="1" thickBot="1" x14ac:dyDescent="0.3">
      <c r="A10" s="6" t="s">
        <v>39</v>
      </c>
      <c r="B10" s="15"/>
      <c r="C10" s="15" t="s">
        <v>38</v>
      </c>
      <c r="D10" s="38">
        <f>(D4*D6/2100+D4*(1-D6)/(8*D7*D8*D9))</f>
        <v>0.01</v>
      </c>
      <c r="E10" s="6"/>
    </row>
    <row r="11" spans="1:5" ht="14.25" thickTop="1" thickBot="1" x14ac:dyDescent="0.25"/>
    <row r="12" spans="1:5" ht="15" thickTop="1" thickBot="1" x14ac:dyDescent="0.3">
      <c r="A12" s="7" t="s">
        <v>37</v>
      </c>
      <c r="B12" s="7" t="s">
        <v>30</v>
      </c>
      <c r="C12" s="7" t="s">
        <v>8</v>
      </c>
      <c r="D12" s="37"/>
      <c r="E12" s="7" t="s">
        <v>29</v>
      </c>
    </row>
    <row r="13" spans="1:5" ht="15" customHeight="1" thickTop="1" thickBot="1" x14ac:dyDescent="0.3">
      <c r="A13" s="6" t="s">
        <v>36</v>
      </c>
      <c r="B13" s="15"/>
      <c r="C13" s="15" t="s">
        <v>32</v>
      </c>
      <c r="D13" s="36">
        <f xml:space="preserve"> (-16521*D10^2 + 136697*D10 + 6402.2)*1.1</f>
        <v>8544.269690000001</v>
      </c>
      <c r="E13" s="6"/>
    </row>
    <row r="14" spans="1:5" ht="15" customHeight="1" thickTop="1" thickBot="1" x14ac:dyDescent="0.3">
      <c r="A14" s="6" t="s">
        <v>35</v>
      </c>
      <c r="B14" s="15"/>
      <c r="C14" s="15" t="s">
        <v>32</v>
      </c>
      <c r="D14" s="36">
        <f xml:space="preserve"> 1175.8*LN(D10) + 8099.7</f>
        <v>2684.9408953152024</v>
      </c>
      <c r="E14" s="6"/>
    </row>
    <row r="15" spans="1:5" ht="15" customHeight="1" thickTop="1" thickBot="1" x14ac:dyDescent="0.3">
      <c r="A15" s="6" t="s">
        <v>34</v>
      </c>
      <c r="B15" s="15"/>
      <c r="C15" s="15" t="s">
        <v>32</v>
      </c>
      <c r="D15" s="36">
        <f xml:space="preserve"> -4709*D10^4 + 20307*D10^3 - 30224*D10^2 + 32567*D10 + 724.37</f>
        <v>1047.03785991</v>
      </c>
      <c r="E15" s="6"/>
    </row>
    <row r="16" spans="1:5" ht="15" customHeight="1" thickTop="1" thickBot="1" x14ac:dyDescent="0.3">
      <c r="A16" s="6" t="s">
        <v>33</v>
      </c>
      <c r="B16" s="15" t="s">
        <v>17</v>
      </c>
      <c r="C16" s="15" t="s">
        <v>32</v>
      </c>
      <c r="D16" s="36">
        <f>SUM(D13:D15)</f>
        <v>12276.248445225203</v>
      </c>
      <c r="E16" s="6"/>
    </row>
    <row r="17" spans="1:5" ht="14.25" thickTop="1" thickBot="1" x14ac:dyDescent="0.25"/>
    <row r="18" spans="1:5" ht="15" thickTop="1" thickBot="1" x14ac:dyDescent="0.3">
      <c r="A18" s="7" t="s">
        <v>31</v>
      </c>
      <c r="B18" s="7" t="s">
        <v>30</v>
      </c>
      <c r="C18" s="7" t="s">
        <v>8</v>
      </c>
      <c r="D18" s="37"/>
      <c r="E18" s="7" t="s">
        <v>29</v>
      </c>
    </row>
    <row r="19" spans="1:5" ht="15" customHeight="1" thickTop="1" thickBot="1" x14ac:dyDescent="0.3">
      <c r="A19" s="6" t="s">
        <v>28</v>
      </c>
      <c r="B19" s="15" t="s">
        <v>27</v>
      </c>
      <c r="C19" s="15" t="s">
        <v>1</v>
      </c>
      <c r="D19" s="36">
        <f>PMT(0.03,15,-D16)</f>
        <v>1028.3393531619952</v>
      </c>
      <c r="E19" s="6"/>
    </row>
    <row r="20" spans="1:5" ht="15" customHeight="1" thickTop="1" thickBot="1" x14ac:dyDescent="0.3">
      <c r="A20" s="6" t="s">
        <v>26</v>
      </c>
      <c r="B20" s="15"/>
      <c r="C20" s="15" t="s">
        <v>1</v>
      </c>
      <c r="D20" s="36">
        <f>1177.2*D10^0.3152</f>
        <v>275.7085621911292</v>
      </c>
      <c r="E20" s="6"/>
    </row>
    <row r="21" spans="1:5" ht="15" customHeight="1" thickTop="1" thickBot="1" x14ac:dyDescent="0.3">
      <c r="A21" s="6" t="s">
        <v>25</v>
      </c>
      <c r="B21" s="15" t="s">
        <v>24</v>
      </c>
      <c r="C21" s="15" t="s">
        <v>1</v>
      </c>
      <c r="D21" s="36">
        <f xml:space="preserve"> 2619.6*D10^0.3287</f>
        <v>576.54735190760016</v>
      </c>
      <c r="E21" s="6"/>
    </row>
    <row r="22" spans="1:5" ht="15" customHeight="1" thickTop="1" thickBot="1" x14ac:dyDescent="0.3">
      <c r="A22" s="6" t="s">
        <v>23</v>
      </c>
      <c r="B22" s="15" t="s">
        <v>22</v>
      </c>
      <c r="C22" s="15" t="s">
        <v>1</v>
      </c>
      <c r="D22" s="36">
        <f>D4/0.88*D5</f>
        <v>1841.4470586911707</v>
      </c>
      <c r="E22" s="6"/>
    </row>
    <row r="23" spans="1:5" ht="15" customHeight="1" thickTop="1" thickBot="1" x14ac:dyDescent="0.3">
      <c r="A23" s="6" t="s">
        <v>21</v>
      </c>
      <c r="B23" s="15" t="s">
        <v>20</v>
      </c>
      <c r="C23" s="15" t="s">
        <v>1</v>
      </c>
      <c r="D23" s="36">
        <f>D4*0.02*150</f>
        <v>63</v>
      </c>
      <c r="E23" s="6"/>
    </row>
    <row r="24" spans="1:5" ht="15" customHeight="1" thickTop="1" thickBot="1" x14ac:dyDescent="0.3">
      <c r="A24" s="6" t="s">
        <v>19</v>
      </c>
      <c r="B24" s="15"/>
      <c r="C24" s="15" t="s">
        <v>1</v>
      </c>
      <c r="D24" s="36">
        <f>SUM(D19:D23)</f>
        <v>3785.0423259518952</v>
      </c>
      <c r="E24" s="6"/>
    </row>
    <row r="25" spans="1:5" ht="15" customHeight="1" thickTop="1" thickBot="1" x14ac:dyDescent="0.3">
      <c r="A25" s="6" t="s">
        <v>18</v>
      </c>
      <c r="B25" s="15" t="s">
        <v>17</v>
      </c>
      <c r="C25" s="15" t="s">
        <v>16</v>
      </c>
      <c r="D25" s="35">
        <f>D24/D4</f>
        <v>180.24011075961405</v>
      </c>
      <c r="E25" s="6"/>
    </row>
    <row r="26" spans="1:5" ht="13.5" thickTop="1" x14ac:dyDescent="0.2"/>
  </sheetData>
  <mergeCells count="1">
    <mergeCell ref="A7:A9"/>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D15" sqref="D15"/>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Ansicht)'!F7</f>
        <v>105</v>
      </c>
      <c r="E4" s="6"/>
    </row>
    <row r="5" spans="1:5" ht="15" customHeight="1" thickTop="1" thickBot="1" x14ac:dyDescent="0.3">
      <c r="A5" s="41" t="s">
        <v>52</v>
      </c>
      <c r="B5" s="15" t="s">
        <v>51</v>
      </c>
      <c r="C5" s="15" t="s">
        <v>16</v>
      </c>
      <c r="D5" s="40">
        <f>'Berechnungsblatt (nur Ansicht)'!H7</f>
        <v>71.35762745210036</v>
      </c>
      <c r="E5" s="6" t="s">
        <v>50</v>
      </c>
    </row>
    <row r="6" spans="1:5" ht="15" customHeight="1" thickTop="1" thickBot="1" x14ac:dyDescent="0.3">
      <c r="A6" s="6" t="s">
        <v>49</v>
      </c>
      <c r="B6" s="15" t="s">
        <v>48</v>
      </c>
      <c r="C6" s="15"/>
      <c r="D6" s="43">
        <v>1</v>
      </c>
      <c r="E6" s="6" t="s">
        <v>47</v>
      </c>
    </row>
    <row r="7" spans="1:5" ht="15" customHeight="1" thickTop="1" thickBot="1" x14ac:dyDescent="0.3">
      <c r="A7" s="206" t="s">
        <v>46</v>
      </c>
      <c r="B7" s="15" t="s">
        <v>45</v>
      </c>
      <c r="C7" s="15" t="s">
        <v>44</v>
      </c>
      <c r="D7" s="44">
        <v>1.5</v>
      </c>
      <c r="E7" s="6"/>
    </row>
    <row r="8" spans="1:5" ht="15" customHeight="1" thickTop="1" thickBot="1" x14ac:dyDescent="0.3">
      <c r="A8" s="207"/>
      <c r="B8" s="15" t="s">
        <v>43</v>
      </c>
      <c r="C8" s="15" t="s">
        <v>42</v>
      </c>
      <c r="D8" s="36">
        <v>5</v>
      </c>
      <c r="E8" s="6"/>
    </row>
    <row r="9" spans="1:5" ht="15" customHeight="1" thickTop="1" thickBot="1" x14ac:dyDescent="0.3">
      <c r="A9" s="208"/>
      <c r="B9" s="15" t="s">
        <v>41</v>
      </c>
      <c r="C9" s="15" t="s">
        <v>40</v>
      </c>
      <c r="D9" s="36">
        <v>48</v>
      </c>
      <c r="E9" s="6"/>
    </row>
    <row r="10" spans="1:5" ht="15" customHeight="1" thickTop="1" thickBot="1" x14ac:dyDescent="0.3">
      <c r="A10" s="6" t="s">
        <v>39</v>
      </c>
      <c r="B10" s="15"/>
      <c r="C10" s="15" t="s">
        <v>38</v>
      </c>
      <c r="D10" s="38">
        <f>(D4*D6/2100+D4*(1-D6)/(8*D7*D8*D9))</f>
        <v>0.05</v>
      </c>
      <c r="E10" s="6"/>
    </row>
    <row r="11" spans="1:5" ht="14.25" thickTop="1" thickBot="1" x14ac:dyDescent="0.25"/>
    <row r="12" spans="1:5" ht="15" thickTop="1" thickBot="1" x14ac:dyDescent="0.3">
      <c r="A12" s="7" t="s">
        <v>37</v>
      </c>
      <c r="B12" s="7" t="s">
        <v>30</v>
      </c>
      <c r="C12" s="7" t="s">
        <v>8</v>
      </c>
      <c r="D12" s="37"/>
      <c r="E12" s="7" t="s">
        <v>29</v>
      </c>
    </row>
    <row r="13" spans="1:5" ht="15" customHeight="1" thickTop="1" thickBot="1" x14ac:dyDescent="0.3">
      <c r="A13" s="6" t="s">
        <v>36</v>
      </c>
      <c r="B13" s="15"/>
      <c r="C13" s="15" t="s">
        <v>32</v>
      </c>
      <c r="D13" s="36">
        <f xml:space="preserve"> (-16521*D10^2 + 136697*D10 + 6402.2)*1.1</f>
        <v>14515.322250000003</v>
      </c>
      <c r="E13" s="6"/>
    </row>
    <row r="14" spans="1:5" ht="15" customHeight="1" thickTop="1" thickBot="1" x14ac:dyDescent="0.3">
      <c r="A14" s="6" t="s">
        <v>35</v>
      </c>
      <c r="B14" s="15"/>
      <c r="C14" s="15" t="s">
        <v>32</v>
      </c>
      <c r="D14" s="36">
        <f xml:space="preserve"> 1175.8*LN(D10) + 8099.7</f>
        <v>4577.3179927552173</v>
      </c>
      <c r="E14" s="6"/>
    </row>
    <row r="15" spans="1:5" ht="15" customHeight="1" thickTop="1" thickBot="1" x14ac:dyDescent="0.3">
      <c r="A15" s="6" t="s">
        <v>34</v>
      </c>
      <c r="B15" s="15"/>
      <c r="C15" s="15" t="s">
        <v>32</v>
      </c>
      <c r="D15" s="36">
        <f xml:space="preserve"> -4709*D10^4 + 20307*D10^3 - 30224*D10^2 + 32567*D10 + 724.37</f>
        <v>2279.6689437499999</v>
      </c>
      <c r="E15" s="6"/>
    </row>
    <row r="16" spans="1:5" ht="15" customHeight="1" thickTop="1" thickBot="1" x14ac:dyDescent="0.3">
      <c r="A16" s="6" t="s">
        <v>33</v>
      </c>
      <c r="B16" s="15" t="s">
        <v>17</v>
      </c>
      <c r="C16" s="15" t="s">
        <v>32</v>
      </c>
      <c r="D16" s="36">
        <f>SUM(D13:D15)</f>
        <v>21372.309186505219</v>
      </c>
      <c r="E16" s="6"/>
    </row>
    <row r="17" spans="1:5" ht="14.25" thickTop="1" thickBot="1" x14ac:dyDescent="0.25"/>
    <row r="18" spans="1:5" ht="15" thickTop="1" thickBot="1" x14ac:dyDescent="0.3">
      <c r="A18" s="7" t="s">
        <v>31</v>
      </c>
      <c r="B18" s="7" t="s">
        <v>30</v>
      </c>
      <c r="C18" s="7" t="s">
        <v>8</v>
      </c>
      <c r="D18" s="37"/>
      <c r="E18" s="7" t="s">
        <v>29</v>
      </c>
    </row>
    <row r="19" spans="1:5" ht="15" customHeight="1" thickTop="1" thickBot="1" x14ac:dyDescent="0.3">
      <c r="A19" s="6" t="s">
        <v>28</v>
      </c>
      <c r="B19" s="15" t="s">
        <v>27</v>
      </c>
      <c r="C19" s="15" t="s">
        <v>1</v>
      </c>
      <c r="D19" s="36">
        <f>PMT(0.03,15,-D16)</f>
        <v>1790.2852571362871</v>
      </c>
      <c r="E19" s="6"/>
    </row>
    <row r="20" spans="1:5" ht="15" customHeight="1" thickTop="1" thickBot="1" x14ac:dyDescent="0.3">
      <c r="A20" s="6" t="s">
        <v>26</v>
      </c>
      <c r="B20" s="15"/>
      <c r="C20" s="15" t="s">
        <v>1</v>
      </c>
      <c r="D20" s="36">
        <f>1177.2*D10^0.3152</f>
        <v>457.89468109748384</v>
      </c>
      <c r="E20" s="6"/>
    </row>
    <row r="21" spans="1:5" ht="15" customHeight="1" thickTop="1" thickBot="1" x14ac:dyDescent="0.3">
      <c r="A21" s="6" t="s">
        <v>25</v>
      </c>
      <c r="B21" s="15" t="s">
        <v>24</v>
      </c>
      <c r="C21" s="15" t="s">
        <v>1</v>
      </c>
      <c r="D21" s="36">
        <f xml:space="preserve"> 2619.6*D10^0.3287</f>
        <v>978.557662933443</v>
      </c>
      <c r="E21" s="6"/>
    </row>
    <row r="22" spans="1:5" ht="15" customHeight="1" thickTop="1" thickBot="1" x14ac:dyDescent="0.3">
      <c r="A22" s="6" t="s">
        <v>23</v>
      </c>
      <c r="B22" s="15" t="s">
        <v>22</v>
      </c>
      <c r="C22" s="15" t="s">
        <v>1</v>
      </c>
      <c r="D22" s="36">
        <f>D4/0.88*D5</f>
        <v>8514.2623664437924</v>
      </c>
      <c r="E22" s="6"/>
    </row>
    <row r="23" spans="1:5" ht="15" customHeight="1" thickTop="1" thickBot="1" x14ac:dyDescent="0.3">
      <c r="A23" s="6" t="s">
        <v>21</v>
      </c>
      <c r="B23" s="15" t="s">
        <v>20</v>
      </c>
      <c r="C23" s="15" t="s">
        <v>1</v>
      </c>
      <c r="D23" s="36">
        <f>D4*0.02*150</f>
        <v>315</v>
      </c>
      <c r="E23" s="6"/>
    </row>
    <row r="24" spans="1:5" ht="15" customHeight="1" thickTop="1" thickBot="1" x14ac:dyDescent="0.3">
      <c r="A24" s="6" t="s">
        <v>19</v>
      </c>
      <c r="B24" s="15"/>
      <c r="C24" s="15" t="s">
        <v>1</v>
      </c>
      <c r="D24" s="36">
        <f>SUM(D19:D23)</f>
        <v>12055.999967611006</v>
      </c>
      <c r="E24" s="6"/>
    </row>
    <row r="25" spans="1:5" ht="15" customHeight="1" thickTop="1" thickBot="1" x14ac:dyDescent="0.3">
      <c r="A25" s="6" t="s">
        <v>18</v>
      </c>
      <c r="B25" s="15" t="s">
        <v>17</v>
      </c>
      <c r="C25" s="15" t="s">
        <v>16</v>
      </c>
      <c r="D25" s="35">
        <f>D24/D4</f>
        <v>114.819047310581</v>
      </c>
      <c r="E25" s="6"/>
    </row>
    <row r="26" spans="1:5" ht="13.5" thickTop="1" x14ac:dyDescent="0.2"/>
  </sheetData>
  <mergeCells count="1">
    <mergeCell ref="A7:A9"/>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E51" sqref="E51"/>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f>'Berechnungsblatt (nur Ansicht)'!F8</f>
        <v>735</v>
      </c>
      <c r="E4" s="6"/>
    </row>
    <row r="5" spans="1:5" ht="15" customHeight="1" thickTop="1" thickBot="1" x14ac:dyDescent="0.3">
      <c r="A5" s="41" t="s">
        <v>52</v>
      </c>
      <c r="B5" s="15" t="s">
        <v>51</v>
      </c>
      <c r="C5" s="15" t="s">
        <v>16</v>
      </c>
      <c r="D5" s="40">
        <f>'Berechnungsblatt (nur Ansicht)'!H8</f>
        <v>70.121660986615368</v>
      </c>
      <c r="E5" s="6" t="s">
        <v>50</v>
      </c>
    </row>
    <row r="6" spans="1:5" ht="15" customHeight="1" thickTop="1" thickBot="1" x14ac:dyDescent="0.3">
      <c r="A6" s="6" t="s">
        <v>49</v>
      </c>
      <c r="B6" s="15" t="s">
        <v>48</v>
      </c>
      <c r="C6" s="15"/>
      <c r="D6" s="43">
        <v>1</v>
      </c>
      <c r="E6" s="6" t="s">
        <v>47</v>
      </c>
    </row>
    <row r="7" spans="1:5" ht="15" customHeight="1" thickTop="1" thickBot="1" x14ac:dyDescent="0.3">
      <c r="A7" s="206" t="s">
        <v>46</v>
      </c>
      <c r="B7" s="15" t="s">
        <v>45</v>
      </c>
      <c r="C7" s="15" t="s">
        <v>44</v>
      </c>
      <c r="D7" s="44">
        <v>1.5</v>
      </c>
      <c r="E7" s="6"/>
    </row>
    <row r="8" spans="1:5" ht="15" customHeight="1" thickTop="1" thickBot="1" x14ac:dyDescent="0.3">
      <c r="A8" s="207"/>
      <c r="B8" s="15" t="s">
        <v>43</v>
      </c>
      <c r="C8" s="15" t="s">
        <v>42</v>
      </c>
      <c r="D8" s="36">
        <v>5</v>
      </c>
      <c r="E8" s="6"/>
    </row>
    <row r="9" spans="1:5" ht="15" customHeight="1" thickTop="1" thickBot="1" x14ac:dyDescent="0.3">
      <c r="A9" s="208"/>
      <c r="B9" s="15" t="s">
        <v>41</v>
      </c>
      <c r="C9" s="15" t="s">
        <v>40</v>
      </c>
      <c r="D9" s="36">
        <v>48</v>
      </c>
      <c r="E9" s="6"/>
    </row>
    <row r="10" spans="1:5" ht="15" customHeight="1" thickTop="1" thickBot="1" x14ac:dyDescent="0.3">
      <c r="A10" s="6" t="s">
        <v>39</v>
      </c>
      <c r="B10" s="15"/>
      <c r="C10" s="15" t="s">
        <v>38</v>
      </c>
      <c r="D10" s="38">
        <f>(D4*D6/2100+D4*(1-D6)/(8*D7*D8*D9))</f>
        <v>0.35</v>
      </c>
      <c r="E10" s="6"/>
    </row>
    <row r="11" spans="1:5" ht="14.25" thickTop="1" thickBot="1" x14ac:dyDescent="0.25"/>
    <row r="12" spans="1:5" ht="15" thickTop="1" thickBot="1" x14ac:dyDescent="0.3">
      <c r="A12" s="7" t="s">
        <v>37</v>
      </c>
      <c r="B12" s="7" t="s">
        <v>30</v>
      </c>
      <c r="C12" s="7" t="s">
        <v>8</v>
      </c>
      <c r="D12" s="37"/>
      <c r="E12" s="7" t="s">
        <v>29</v>
      </c>
    </row>
    <row r="13" spans="1:5" ht="15" customHeight="1" thickTop="1" thickBot="1" x14ac:dyDescent="0.3">
      <c r="A13" s="6" t="s">
        <v>36</v>
      </c>
      <c r="B13" s="15"/>
      <c r="C13" s="15" t="s">
        <v>32</v>
      </c>
      <c r="D13" s="36">
        <f xml:space="preserve"> (-16521*D10^2 + 136697*D10 + 6402.2)*1.1</f>
        <v>57444.560249999995</v>
      </c>
      <c r="E13" s="6"/>
    </row>
    <row r="14" spans="1:5" ht="15" customHeight="1" thickTop="1" thickBot="1" x14ac:dyDescent="0.3">
      <c r="A14" s="6" t="s">
        <v>35</v>
      </c>
      <c r="B14" s="15"/>
      <c r="C14" s="15" t="s">
        <v>32</v>
      </c>
      <c r="D14" s="36">
        <f xml:space="preserve"> 1175.8*LN(D10) + 8099.7</f>
        <v>6865.3191460144544</v>
      </c>
      <c r="E14" s="6"/>
    </row>
    <row r="15" spans="1:5" ht="15" customHeight="1" thickTop="1" thickBot="1" x14ac:dyDescent="0.3">
      <c r="A15" s="6" t="s">
        <v>34</v>
      </c>
      <c r="B15" s="15"/>
      <c r="C15" s="15" t="s">
        <v>32</v>
      </c>
      <c r="D15" s="36">
        <f xml:space="preserve"> -4709*D10^4 + 20307*D10^3 - 30224*D10^2 + 32567*D10 + 724.37</f>
        <v>9220.3781937500007</v>
      </c>
      <c r="E15" s="6"/>
    </row>
    <row r="16" spans="1:5" ht="15" customHeight="1" thickTop="1" thickBot="1" x14ac:dyDescent="0.3">
      <c r="A16" s="6" t="s">
        <v>33</v>
      </c>
      <c r="B16" s="15" t="s">
        <v>17</v>
      </c>
      <c r="C16" s="15" t="s">
        <v>32</v>
      </c>
      <c r="D16" s="36">
        <f>SUM(D13:D15)</f>
        <v>73530.257589764442</v>
      </c>
      <c r="E16" s="6"/>
    </row>
    <row r="17" spans="1:5" ht="14.25" thickTop="1" thickBot="1" x14ac:dyDescent="0.25"/>
    <row r="18" spans="1:5" ht="15" thickTop="1" thickBot="1" x14ac:dyDescent="0.3">
      <c r="A18" s="7" t="s">
        <v>31</v>
      </c>
      <c r="B18" s="7" t="s">
        <v>30</v>
      </c>
      <c r="C18" s="7" t="s">
        <v>8</v>
      </c>
      <c r="D18" s="37"/>
      <c r="E18" s="7" t="s">
        <v>29</v>
      </c>
    </row>
    <row r="19" spans="1:5" ht="15" customHeight="1" thickTop="1" thickBot="1" x14ac:dyDescent="0.3">
      <c r="A19" s="6" t="s">
        <v>28</v>
      </c>
      <c r="B19" s="15" t="s">
        <v>27</v>
      </c>
      <c r="C19" s="15" t="s">
        <v>1</v>
      </c>
      <c r="D19" s="36">
        <f>PMT(0.03,15,-D16)</f>
        <v>6159.378238805768</v>
      </c>
      <c r="E19" s="6"/>
    </row>
    <row r="20" spans="1:5" ht="15" customHeight="1" thickTop="1" thickBot="1" x14ac:dyDescent="0.3">
      <c r="A20" s="6" t="s">
        <v>26</v>
      </c>
      <c r="B20" s="15"/>
      <c r="C20" s="15" t="s">
        <v>1</v>
      </c>
      <c r="D20" s="36">
        <f>1177.2*D10^0.3152</f>
        <v>845.55235022778959</v>
      </c>
      <c r="E20" s="6"/>
    </row>
    <row r="21" spans="1:5" ht="15" customHeight="1" thickTop="1" thickBot="1" x14ac:dyDescent="0.3">
      <c r="A21" s="6" t="s">
        <v>25</v>
      </c>
      <c r="B21" s="15" t="s">
        <v>24</v>
      </c>
      <c r="C21" s="15" t="s">
        <v>1</v>
      </c>
      <c r="D21" s="36">
        <f xml:space="preserve"> 2619.6*D10^0.3287</f>
        <v>1855.1120564766527</v>
      </c>
      <c r="E21" s="6"/>
    </row>
    <row r="22" spans="1:5" ht="15" customHeight="1" thickTop="1" thickBot="1" x14ac:dyDescent="0.3">
      <c r="A22" s="6" t="s">
        <v>23</v>
      </c>
      <c r="B22" s="15" t="s">
        <v>22</v>
      </c>
      <c r="C22" s="15" t="s">
        <v>1</v>
      </c>
      <c r="D22" s="36">
        <f>D4/0.88*D5</f>
        <v>58567.523664957153</v>
      </c>
      <c r="E22" s="6"/>
    </row>
    <row r="23" spans="1:5" ht="15" customHeight="1" thickTop="1" thickBot="1" x14ac:dyDescent="0.3">
      <c r="A23" s="6" t="s">
        <v>21</v>
      </c>
      <c r="B23" s="15" t="s">
        <v>20</v>
      </c>
      <c r="C23" s="15" t="s">
        <v>1</v>
      </c>
      <c r="D23" s="36">
        <f>D4*0.02*150</f>
        <v>2205</v>
      </c>
      <c r="E23" s="6"/>
    </row>
    <row r="24" spans="1:5" ht="15" customHeight="1" thickTop="1" thickBot="1" x14ac:dyDescent="0.3">
      <c r="A24" s="6" t="s">
        <v>19</v>
      </c>
      <c r="B24" s="15"/>
      <c r="C24" s="15" t="s">
        <v>1</v>
      </c>
      <c r="D24" s="36">
        <f>SUM(D19:D23)</f>
        <v>69632.566310467359</v>
      </c>
      <c r="E24" s="6"/>
    </row>
    <row r="25" spans="1:5" ht="15" customHeight="1" thickTop="1" thickBot="1" x14ac:dyDescent="0.3">
      <c r="A25" s="6" t="s">
        <v>18</v>
      </c>
      <c r="B25" s="15" t="s">
        <v>17</v>
      </c>
      <c r="C25" s="15" t="s">
        <v>16</v>
      </c>
      <c r="D25" s="35">
        <f>D24/D4</f>
        <v>94.738185456418179</v>
      </c>
      <c r="E25" s="6"/>
    </row>
    <row r="26" spans="1:5" ht="13.5" thickTop="1" x14ac:dyDescent="0.2"/>
  </sheetData>
  <mergeCells count="1">
    <mergeCell ref="A7:A9"/>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7" sqref="D17"/>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t="str">
        <f>'Berechnungsblatt (nur Ansicht)'!F9</f>
        <v/>
      </c>
      <c r="E4" s="6"/>
    </row>
    <row r="5" spans="1:5" ht="15" customHeight="1" thickTop="1" thickBot="1" x14ac:dyDescent="0.3">
      <c r="A5" s="41" t="s">
        <v>52</v>
      </c>
      <c r="B5" s="15" t="s">
        <v>51</v>
      </c>
      <c r="C5" s="15" t="s">
        <v>16</v>
      </c>
      <c r="D5" s="40">
        <f>'Berechnungsblatt (nur Ansicht)'!H9</f>
        <v>70.121660986615368</v>
      </c>
      <c r="E5" s="6" t="s">
        <v>50</v>
      </c>
    </row>
    <row r="6" spans="1:5" ht="15" customHeight="1" thickTop="1" thickBot="1" x14ac:dyDescent="0.3">
      <c r="A6" s="6" t="s">
        <v>49</v>
      </c>
      <c r="B6" s="15" t="s">
        <v>48</v>
      </c>
      <c r="C6" s="15"/>
      <c r="D6" s="43">
        <v>1</v>
      </c>
      <c r="E6" s="6" t="s">
        <v>47</v>
      </c>
    </row>
    <row r="7" spans="1:5" ht="15" customHeight="1" thickTop="1" thickBot="1" x14ac:dyDescent="0.3">
      <c r="A7" s="206" t="s">
        <v>46</v>
      </c>
      <c r="B7" s="15" t="s">
        <v>45</v>
      </c>
      <c r="C7" s="15" t="s">
        <v>44</v>
      </c>
      <c r="D7" s="44">
        <v>0</v>
      </c>
      <c r="E7" s="6"/>
    </row>
    <row r="8" spans="1:5" ht="15" customHeight="1" thickTop="1" thickBot="1" x14ac:dyDescent="0.3">
      <c r="A8" s="207"/>
      <c r="B8" s="15" t="s">
        <v>43</v>
      </c>
      <c r="C8" s="15" t="s">
        <v>42</v>
      </c>
      <c r="D8" s="36">
        <v>0</v>
      </c>
      <c r="E8" s="6"/>
    </row>
    <row r="9" spans="1:5" ht="15" customHeight="1" thickTop="1" thickBot="1" x14ac:dyDescent="0.3">
      <c r="A9" s="207"/>
      <c r="B9" s="15" t="s">
        <v>57</v>
      </c>
      <c r="C9" s="15" t="s">
        <v>59</v>
      </c>
      <c r="D9" s="39">
        <v>50</v>
      </c>
      <c r="E9" s="6"/>
    </row>
    <row r="10" spans="1:5" ht="15" customHeight="1" thickTop="1" thickBot="1" x14ac:dyDescent="0.3">
      <c r="A10" s="208"/>
      <c r="B10" s="15" t="s">
        <v>41</v>
      </c>
      <c r="C10" s="15" t="s">
        <v>40</v>
      </c>
      <c r="D10" s="36">
        <v>48</v>
      </c>
      <c r="E10" s="6"/>
    </row>
    <row r="11" spans="1:5" ht="15" customHeight="1" thickTop="1" thickBot="1" x14ac:dyDescent="0.3">
      <c r="A11" s="6" t="s">
        <v>39</v>
      </c>
      <c r="B11" s="15"/>
      <c r="C11" s="15" t="s">
        <v>38</v>
      </c>
      <c r="D11" s="38" t="e">
        <f>IF('Berechnungsblatt (nur Ansicht)'!D9&gt;0,'Berechnungsblatt (nur Ansicht)'!D9/1000,(D4*D6/2100+D4*(1-D6)/(D9*D10)))</f>
        <v>#VALUE!</v>
      </c>
      <c r="E11" s="6"/>
    </row>
    <row r="12" spans="1:5" ht="14.25" thickTop="1" thickBot="1" x14ac:dyDescent="0.25"/>
    <row r="13" spans="1:5" ht="15" thickTop="1" thickBot="1" x14ac:dyDescent="0.3">
      <c r="A13" s="7" t="s">
        <v>37</v>
      </c>
      <c r="B13" s="7" t="s">
        <v>30</v>
      </c>
      <c r="C13" s="7" t="s">
        <v>8</v>
      </c>
      <c r="D13" s="37"/>
      <c r="E13" s="7" t="s">
        <v>29</v>
      </c>
    </row>
    <row r="14" spans="1:5" ht="15" customHeight="1" thickTop="1" thickBot="1" x14ac:dyDescent="0.3">
      <c r="A14" s="6" t="s">
        <v>36</v>
      </c>
      <c r="B14" s="15"/>
      <c r="C14" s="15" t="s">
        <v>32</v>
      </c>
      <c r="D14" s="36" t="e">
        <f xml:space="preserve"> (-16521*D11^2 + 136697*D11 + 6402.2)*1.1</f>
        <v>#VALUE!</v>
      </c>
      <c r="E14" s="6"/>
    </row>
    <row r="15" spans="1:5" ht="15" customHeight="1" thickTop="1" thickBot="1" x14ac:dyDescent="0.3">
      <c r="A15" s="6" t="s">
        <v>35</v>
      </c>
      <c r="B15" s="15"/>
      <c r="C15" s="15" t="s">
        <v>32</v>
      </c>
      <c r="D15" s="36" t="e">
        <f xml:space="preserve"> 1175.8*LN(D11) + 8099.7</f>
        <v>#VALUE!</v>
      </c>
      <c r="E15" s="6"/>
    </row>
    <row r="16" spans="1:5" ht="15" customHeight="1" thickTop="1" thickBot="1" x14ac:dyDescent="0.3">
      <c r="A16" s="6" t="s">
        <v>34</v>
      </c>
      <c r="B16" s="15"/>
      <c r="C16" s="15" t="s">
        <v>32</v>
      </c>
      <c r="D16" s="36" t="e">
        <f xml:space="preserve"> -1926.8*D11^2 + 18717*D11 + 2281.2</f>
        <v>#VALUE!</v>
      </c>
      <c r="E16" s="6"/>
    </row>
    <row r="17" spans="1:5" ht="15" customHeight="1" thickTop="1" thickBot="1" x14ac:dyDescent="0.3">
      <c r="A17" s="6" t="s">
        <v>33</v>
      </c>
      <c r="B17" s="15" t="s">
        <v>17</v>
      </c>
      <c r="C17" s="15" t="s">
        <v>32</v>
      </c>
      <c r="D17" s="36" t="e">
        <f>SUM(D14:D16)</f>
        <v>#VALUE!</v>
      </c>
      <c r="E17" s="6"/>
    </row>
    <row r="18" spans="1:5" ht="14.25" thickTop="1" thickBot="1" x14ac:dyDescent="0.25"/>
    <row r="19" spans="1:5" ht="15" thickTop="1" thickBot="1" x14ac:dyDescent="0.3">
      <c r="A19" s="7" t="s">
        <v>31</v>
      </c>
      <c r="B19" s="7" t="s">
        <v>30</v>
      </c>
      <c r="C19" s="7" t="s">
        <v>8</v>
      </c>
      <c r="D19" s="37"/>
      <c r="E19" s="7" t="s">
        <v>29</v>
      </c>
    </row>
    <row r="20" spans="1:5" ht="15" customHeight="1" thickTop="1" thickBot="1" x14ac:dyDescent="0.3">
      <c r="A20" s="6" t="s">
        <v>28</v>
      </c>
      <c r="B20" s="15" t="s">
        <v>27</v>
      </c>
      <c r="C20" s="15" t="s">
        <v>1</v>
      </c>
      <c r="D20" s="36" t="e">
        <f>PMT(0.03,15,-D17)</f>
        <v>#VALUE!</v>
      </c>
      <c r="E20" s="6"/>
    </row>
    <row r="21" spans="1:5" ht="15" customHeight="1" thickTop="1" thickBot="1" x14ac:dyDescent="0.3">
      <c r="A21" s="6" t="s">
        <v>26</v>
      </c>
      <c r="B21" s="15"/>
      <c r="C21" s="15" t="s">
        <v>1</v>
      </c>
      <c r="D21" s="36" t="e">
        <f>1177.2*D11^0.3152</f>
        <v>#VALUE!</v>
      </c>
      <c r="E21" s="6"/>
    </row>
    <row r="22" spans="1:5" ht="15" customHeight="1" thickTop="1" thickBot="1" x14ac:dyDescent="0.3">
      <c r="A22" s="6" t="s">
        <v>25</v>
      </c>
      <c r="B22" s="15" t="s">
        <v>24</v>
      </c>
      <c r="C22" s="15" t="s">
        <v>1</v>
      </c>
      <c r="D22" s="36" t="e">
        <f xml:space="preserve"> 2619.6*D11^0.3287</f>
        <v>#VALUE!</v>
      </c>
      <c r="E22" s="6"/>
    </row>
    <row r="23" spans="1:5" ht="15" customHeight="1" thickTop="1" thickBot="1" x14ac:dyDescent="0.3">
      <c r="A23" s="6" t="s">
        <v>23</v>
      </c>
      <c r="B23" s="15" t="s">
        <v>22</v>
      </c>
      <c r="C23" s="15" t="s">
        <v>1</v>
      </c>
      <c r="D23" s="36" t="e">
        <f>D4/0.88*D5</f>
        <v>#VALUE!</v>
      </c>
      <c r="E23" s="6"/>
    </row>
    <row r="24" spans="1:5" ht="15" customHeight="1" thickTop="1" thickBot="1" x14ac:dyDescent="0.3">
      <c r="A24" s="6" t="s">
        <v>21</v>
      </c>
      <c r="B24" s="15" t="s">
        <v>20</v>
      </c>
      <c r="C24" s="15" t="s">
        <v>1</v>
      </c>
      <c r="D24" s="36" t="e">
        <f>D4*0.02*150</f>
        <v>#VALUE!</v>
      </c>
      <c r="E24" s="6"/>
    </row>
    <row r="25" spans="1:5" ht="15" customHeight="1" thickTop="1" thickBot="1" x14ac:dyDescent="0.3">
      <c r="A25" s="6" t="s">
        <v>19</v>
      </c>
      <c r="B25" s="15"/>
      <c r="C25" s="15" t="s">
        <v>1</v>
      </c>
      <c r="D25" s="36" t="e">
        <f>SUM(D20:D24)</f>
        <v>#VALUE!</v>
      </c>
      <c r="E25" s="6"/>
    </row>
    <row r="26" spans="1:5" ht="15" customHeight="1" thickTop="1" thickBot="1" x14ac:dyDescent="0.3">
      <c r="A26" s="6" t="s">
        <v>18</v>
      </c>
      <c r="B26" s="15" t="s">
        <v>17</v>
      </c>
      <c r="C26" s="15" t="s">
        <v>16</v>
      </c>
      <c r="D26" s="35" t="e">
        <f>D25/D4</f>
        <v>#VALUE!</v>
      </c>
      <c r="E26" s="6"/>
    </row>
    <row r="27" spans="1:5" ht="13.5" thickTop="1" x14ac:dyDescent="0.2"/>
  </sheetData>
  <mergeCells count="1">
    <mergeCell ref="A7:A10"/>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6" sqref="D16"/>
    </sheetView>
  </sheetViews>
  <sheetFormatPr baseColWidth="10" defaultColWidth="9" defaultRowHeight="12.75" x14ac:dyDescent="0.2"/>
  <cols>
    <col min="1" max="1" width="18.25" style="1" customWidth="1"/>
    <col min="2" max="2" width="15.375" style="1" customWidth="1"/>
    <col min="3" max="3" width="6.875" style="1" bestFit="1" customWidth="1"/>
    <col min="4" max="4" width="8.375" style="34" customWidth="1"/>
    <col min="5" max="5" width="24.125" style="1" bestFit="1" customWidth="1"/>
    <col min="6" max="16384" width="9" style="1"/>
  </cols>
  <sheetData>
    <row r="1" spans="1:5" ht="15" thickTop="1" thickBot="1" x14ac:dyDescent="0.3">
      <c r="A1" s="20" t="s">
        <v>56</v>
      </c>
      <c r="B1" s="5"/>
      <c r="C1" s="5"/>
      <c r="D1" s="42"/>
      <c r="E1" s="5"/>
    </row>
    <row r="2" spans="1:5" ht="15" thickTop="1" thickBot="1" x14ac:dyDescent="0.3">
      <c r="A2" s="17"/>
      <c r="B2" s="5"/>
      <c r="C2" s="5"/>
      <c r="D2" s="42"/>
      <c r="E2" s="5"/>
    </row>
    <row r="3" spans="1:5" ht="15" thickTop="1" thickBot="1" x14ac:dyDescent="0.3">
      <c r="A3" s="7" t="s">
        <v>55</v>
      </c>
      <c r="B3" s="7" t="s">
        <v>30</v>
      </c>
      <c r="C3" s="7" t="s">
        <v>8</v>
      </c>
      <c r="D3" s="37"/>
      <c r="E3" s="7" t="s">
        <v>29</v>
      </c>
    </row>
    <row r="4" spans="1:5" ht="15" customHeight="1" thickTop="1" thickBot="1" x14ac:dyDescent="0.3">
      <c r="A4" s="6" t="s">
        <v>54</v>
      </c>
      <c r="B4" s="15"/>
      <c r="C4" s="15" t="s">
        <v>53</v>
      </c>
      <c r="D4" s="39" t="str">
        <f>'Berechnungsblatt (nur Ansicht)'!F10</f>
        <v/>
      </c>
      <c r="E4" s="6"/>
    </row>
    <row r="5" spans="1:5" ht="15" customHeight="1" thickTop="1" thickBot="1" x14ac:dyDescent="0.3">
      <c r="A5" s="41" t="s">
        <v>52</v>
      </c>
      <c r="B5" s="15" t="s">
        <v>51</v>
      </c>
      <c r="C5" s="15" t="s">
        <v>16</v>
      </c>
      <c r="D5" s="40">
        <f>'Berechnungsblatt (nur Ansicht)'!H10</f>
        <v>70.121660986615368</v>
      </c>
      <c r="E5" s="6" t="s">
        <v>50</v>
      </c>
    </row>
    <row r="6" spans="1:5" ht="15" customHeight="1" thickTop="1" thickBot="1" x14ac:dyDescent="0.3">
      <c r="A6" s="6" t="s">
        <v>49</v>
      </c>
      <c r="B6" s="15" t="s">
        <v>48</v>
      </c>
      <c r="C6" s="15"/>
      <c r="D6" s="43">
        <v>1</v>
      </c>
      <c r="E6" s="6" t="s">
        <v>47</v>
      </c>
    </row>
    <row r="7" spans="1:5" ht="15" customHeight="1" thickTop="1" thickBot="1" x14ac:dyDescent="0.3">
      <c r="A7" s="206" t="s">
        <v>46</v>
      </c>
      <c r="B7" s="15" t="s">
        <v>45</v>
      </c>
      <c r="C7" s="15" t="s">
        <v>44</v>
      </c>
      <c r="D7" s="44">
        <v>0</v>
      </c>
      <c r="E7" s="6"/>
    </row>
    <row r="8" spans="1:5" ht="15" customHeight="1" thickTop="1" thickBot="1" x14ac:dyDescent="0.3">
      <c r="A8" s="207"/>
      <c r="B8" s="15" t="s">
        <v>43</v>
      </c>
      <c r="C8" s="15" t="s">
        <v>42</v>
      </c>
      <c r="D8" s="36">
        <v>0</v>
      </c>
      <c r="E8" s="6"/>
    </row>
    <row r="9" spans="1:5" ht="15" customHeight="1" thickTop="1" thickBot="1" x14ac:dyDescent="0.3">
      <c r="A9" s="207"/>
      <c r="B9" s="15" t="s">
        <v>57</v>
      </c>
      <c r="C9" s="15" t="s">
        <v>59</v>
      </c>
      <c r="D9" s="39">
        <v>50</v>
      </c>
      <c r="E9" s="6"/>
    </row>
    <row r="10" spans="1:5" ht="15" customHeight="1" thickTop="1" thickBot="1" x14ac:dyDescent="0.3">
      <c r="A10" s="208"/>
      <c r="B10" s="15" t="s">
        <v>41</v>
      </c>
      <c r="C10" s="15" t="s">
        <v>40</v>
      </c>
      <c r="D10" s="36">
        <v>48</v>
      </c>
      <c r="E10" s="6"/>
    </row>
    <row r="11" spans="1:5" ht="15" customHeight="1" thickTop="1" thickBot="1" x14ac:dyDescent="0.3">
      <c r="A11" s="6" t="s">
        <v>39</v>
      </c>
      <c r="B11" s="15"/>
      <c r="C11" s="15" t="s">
        <v>38</v>
      </c>
      <c r="D11" s="38" t="e">
        <f>IF('Berechnungsblatt (nur Ansicht)'!D10&gt;0,'Berechnungsblatt (nur Ansicht)'!D10/1000,(D4*D6/2100+D4*(1-D6)/(D9*D10)))</f>
        <v>#VALUE!</v>
      </c>
      <c r="E11" s="6"/>
    </row>
    <row r="12" spans="1:5" ht="14.25" thickTop="1" thickBot="1" x14ac:dyDescent="0.25"/>
    <row r="13" spans="1:5" ht="15" thickTop="1" thickBot="1" x14ac:dyDescent="0.3">
      <c r="A13" s="7" t="s">
        <v>37</v>
      </c>
      <c r="B13" s="7" t="s">
        <v>30</v>
      </c>
      <c r="C13" s="7" t="s">
        <v>8</v>
      </c>
      <c r="D13" s="37"/>
      <c r="E13" s="7" t="s">
        <v>29</v>
      </c>
    </row>
    <row r="14" spans="1:5" ht="15" customHeight="1" thickTop="1" thickBot="1" x14ac:dyDescent="0.3">
      <c r="A14" s="6" t="s">
        <v>36</v>
      </c>
      <c r="B14" s="15"/>
      <c r="C14" s="15" t="s">
        <v>32</v>
      </c>
      <c r="D14" s="36" t="e">
        <f xml:space="preserve"> (-16521*D11^2 + 136697*D11 + 6402.2)*1.1</f>
        <v>#VALUE!</v>
      </c>
      <c r="E14" s="6"/>
    </row>
    <row r="15" spans="1:5" ht="15" customHeight="1" thickTop="1" thickBot="1" x14ac:dyDescent="0.3">
      <c r="A15" s="6" t="s">
        <v>35</v>
      </c>
      <c r="B15" s="15"/>
      <c r="C15" s="15" t="s">
        <v>32</v>
      </c>
      <c r="D15" s="36" t="e">
        <f xml:space="preserve"> 1175.8*LN(D11) + 8099.7</f>
        <v>#VALUE!</v>
      </c>
      <c r="E15" s="6"/>
    </row>
    <row r="16" spans="1:5" ht="15" customHeight="1" thickTop="1" thickBot="1" x14ac:dyDescent="0.3">
      <c r="A16" s="6" t="s">
        <v>34</v>
      </c>
      <c r="B16" s="15"/>
      <c r="C16" s="15" t="s">
        <v>32</v>
      </c>
      <c r="D16" s="36" t="e">
        <f xml:space="preserve"> -1926.8*D11^2 + 18717*D11 + 2281.2</f>
        <v>#VALUE!</v>
      </c>
      <c r="E16" s="6"/>
    </row>
    <row r="17" spans="1:5" ht="15" customHeight="1" thickTop="1" thickBot="1" x14ac:dyDescent="0.3">
      <c r="A17" s="6" t="s">
        <v>33</v>
      </c>
      <c r="B17" s="15" t="s">
        <v>17</v>
      </c>
      <c r="C17" s="15" t="s">
        <v>32</v>
      </c>
      <c r="D17" s="36" t="e">
        <f>SUM(D14:D16)</f>
        <v>#VALUE!</v>
      </c>
      <c r="E17" s="6"/>
    </row>
    <row r="18" spans="1:5" ht="14.25" thickTop="1" thickBot="1" x14ac:dyDescent="0.25"/>
    <row r="19" spans="1:5" ht="15" thickTop="1" thickBot="1" x14ac:dyDescent="0.3">
      <c r="A19" s="7" t="s">
        <v>31</v>
      </c>
      <c r="B19" s="7" t="s">
        <v>30</v>
      </c>
      <c r="C19" s="7" t="s">
        <v>8</v>
      </c>
      <c r="D19" s="37"/>
      <c r="E19" s="7" t="s">
        <v>29</v>
      </c>
    </row>
    <row r="20" spans="1:5" ht="15" customHeight="1" thickTop="1" thickBot="1" x14ac:dyDescent="0.3">
      <c r="A20" s="6" t="s">
        <v>28</v>
      </c>
      <c r="B20" s="15" t="s">
        <v>27</v>
      </c>
      <c r="C20" s="15" t="s">
        <v>1</v>
      </c>
      <c r="D20" s="36" t="e">
        <f>PMT(0.03,15,-D17)</f>
        <v>#VALUE!</v>
      </c>
      <c r="E20" s="6"/>
    </row>
    <row r="21" spans="1:5" ht="15" customHeight="1" thickTop="1" thickBot="1" x14ac:dyDescent="0.3">
      <c r="A21" s="6" t="s">
        <v>26</v>
      </c>
      <c r="B21" s="15"/>
      <c r="C21" s="15" t="s">
        <v>1</v>
      </c>
      <c r="D21" s="36" t="e">
        <f>1177.2*D11^0.3152</f>
        <v>#VALUE!</v>
      </c>
      <c r="E21" s="6"/>
    </row>
    <row r="22" spans="1:5" ht="15" customHeight="1" thickTop="1" thickBot="1" x14ac:dyDescent="0.3">
      <c r="A22" s="6" t="s">
        <v>25</v>
      </c>
      <c r="B22" s="15" t="s">
        <v>24</v>
      </c>
      <c r="C22" s="15" t="s">
        <v>1</v>
      </c>
      <c r="D22" s="36" t="e">
        <f xml:space="preserve"> 2619.6*D11^0.3287</f>
        <v>#VALUE!</v>
      </c>
      <c r="E22" s="6"/>
    </row>
    <row r="23" spans="1:5" ht="15" customHeight="1" thickTop="1" thickBot="1" x14ac:dyDescent="0.3">
      <c r="A23" s="6" t="s">
        <v>23</v>
      </c>
      <c r="B23" s="15" t="s">
        <v>22</v>
      </c>
      <c r="C23" s="15" t="s">
        <v>1</v>
      </c>
      <c r="D23" s="36" t="e">
        <f>D4/0.88*D5</f>
        <v>#VALUE!</v>
      </c>
      <c r="E23" s="6"/>
    </row>
    <row r="24" spans="1:5" ht="15" customHeight="1" thickTop="1" thickBot="1" x14ac:dyDescent="0.3">
      <c r="A24" s="6" t="s">
        <v>21</v>
      </c>
      <c r="B24" s="15" t="s">
        <v>20</v>
      </c>
      <c r="C24" s="15" t="s">
        <v>1</v>
      </c>
      <c r="D24" s="36" t="e">
        <f>D4*0.02*150</f>
        <v>#VALUE!</v>
      </c>
      <c r="E24" s="6"/>
    </row>
    <row r="25" spans="1:5" ht="15" customHeight="1" thickTop="1" thickBot="1" x14ac:dyDescent="0.3">
      <c r="A25" s="6" t="s">
        <v>19</v>
      </c>
      <c r="B25" s="15"/>
      <c r="C25" s="15" t="s">
        <v>1</v>
      </c>
      <c r="D25" s="36" t="e">
        <f>SUM(D20:D24)</f>
        <v>#VALUE!</v>
      </c>
      <c r="E25" s="6"/>
    </row>
    <row r="26" spans="1:5" ht="15" customHeight="1" thickTop="1" thickBot="1" x14ac:dyDescent="0.3">
      <c r="A26" s="6" t="s">
        <v>18</v>
      </c>
      <c r="B26" s="15" t="s">
        <v>17</v>
      </c>
      <c r="C26" s="15" t="s">
        <v>16</v>
      </c>
      <c r="D26" s="35" t="e">
        <f>D25/D4</f>
        <v>#VALUE!</v>
      </c>
      <c r="E26" s="6"/>
    </row>
    <row r="27" spans="1:5" ht="13.5" thickTop="1" x14ac:dyDescent="0.2"/>
  </sheetData>
  <mergeCells count="1">
    <mergeCell ref="A7:A10"/>
  </mergeCells>
  <pageMargins left="0.70866141732283472" right="0.70866141732283472" top="0.74803149606299213" bottom="0.74803149606299213" header="0.31496062992125984" footer="0.31496062992125984"/>
  <pageSetup paperSize="9" orientation="landscape" r:id="rId1"/>
  <headerFooter>
    <oddHeader>&amp;R&amp;G</oddHeader>
    <oddFooter>&amp;L&amp;9&amp;F&amp;C&amp;9&amp;A&amp;R&amp;9&amp;D</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4._Betaversion_Übersetzung-f-GG"/>
    <f:field ref="objsubject" par="" edit="true" text=""/>
    <f:field ref="objcreatedby" par="" text="Frei, Michael (BAFU - FM)"/>
    <f:field ref="objcreatedat" par="" text="18.10.2017 12:49:16"/>
    <f:field ref="objchangedby" par="" text="Frei, Michael (BAFU - FM)"/>
    <f:field ref="objmodifiedat" par="" text="18.10.2017 12:49:22"/>
    <f:field ref="doc_FSCFOLIO_1_1001_FieldDocumentNumber" par="" text=""/>
    <f:field ref="doc_FSCFOLIO_1_1001_FieldSubject" par="" edit="true" text=""/>
    <f:field ref="FSCFOLIO_1_1001_FieldCurrentUser" par="" text="Michelle Hermann"/>
    <f:field ref="CCAPRECONFIG_15_1001_Objektname" par="" edit="true" text="4._Betaversion_Übersetzung-f-GG"/>
    <f:field ref="CHPRECONFIG_1_1001_Objektname" par="" edit="true" text="4._Betaversion_Übersetzung-f-GG"/>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Readme</vt:lpstr>
      <vt:lpstr>Critères d'admission</vt:lpstr>
      <vt:lpstr>Critère d'admission n° 5</vt:lpstr>
      <vt:lpstr>Berechnungsblatt (nur Ansicht)</vt:lpstr>
      <vt:lpstr>Berechnung WGK EFH</vt:lpstr>
      <vt:lpstr>Berechnung WGK MFH klein</vt:lpstr>
      <vt:lpstr>Berechnung WGK MFH gross</vt:lpstr>
      <vt:lpstr>Berechnung WGK S1</vt:lpstr>
      <vt:lpstr>Berechnung WGK S2</vt:lpstr>
      <vt:lpstr>Berechnung WGK Prozess (1)</vt:lpstr>
      <vt:lpstr>Berechnung WGK Prozess (2)</vt:lpstr>
      <vt:lpstr>Berechnung WGK Prozess (3)</vt:lpstr>
      <vt:lpstr>Berechnung WGK Prozess (4)</vt:lpstr>
      <vt:lpstr>Berechnung WGK Prozess (5)</vt:lpstr>
      <vt:lpstr>Energiepreise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Vogler</dc:creator>
  <cp:lastModifiedBy>Gay Mélanie BFE</cp:lastModifiedBy>
  <cp:lastPrinted>2017-10-16T14:26:49Z</cp:lastPrinted>
  <dcterms:created xsi:type="dcterms:W3CDTF">2006-09-16T00:00:00Z</dcterms:created>
  <dcterms:modified xsi:type="dcterms:W3CDTF">2022-01-12T13:07:50Z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FUBDO@15.1700:Abs2_Funktion">
    <vt:lpwstr/>
  </property>
  <property fmtid="{D5CDD505-2E9C-101B-9397-08002B2CF9AE}" pid="3" name="FSC#BAFUBDO@15.1700:Abs2_Name">
    <vt:lpwstr/>
  </property>
  <property fmtid="{D5CDD505-2E9C-101B-9397-08002B2CF9AE}" pid="4" name="FSC#BAFUBDO@15.1700:Abs2_Titel">
    <vt:lpwstr/>
  </property>
  <property fmtid="{D5CDD505-2E9C-101B-9397-08002B2CF9AE}" pid="5" name="FSC#BAFUBDO@15.1700:Abs2_Vorname">
    <vt:lpwstr/>
  </property>
  <property fmtid="{D5CDD505-2E9C-101B-9397-08002B2CF9AE}" pid="6" name="FSC#BAFUBDO@15.1700:Abs_Funktion">
    <vt:lpwstr/>
  </property>
  <property fmtid="{D5CDD505-2E9C-101B-9397-08002B2CF9AE}" pid="7" name="FSC#BAFUBDO@15.1700:Abs_Name">
    <vt:lpwstr/>
  </property>
  <property fmtid="{D5CDD505-2E9C-101B-9397-08002B2CF9AE}" pid="8" name="FSC#BAFUBDO@15.1700:Abs_Ort">
    <vt:lpwstr>Bern</vt:lpwstr>
  </property>
  <property fmtid="{D5CDD505-2E9C-101B-9397-08002B2CF9AE}" pid="9" name="FSC#BAFUBDO@15.1700:Abs_Titel">
    <vt:lpwstr/>
  </property>
  <property fmtid="{D5CDD505-2E9C-101B-9397-08002B2CF9AE}" pid="10" name="FSC#BAFUBDO@15.1700:Abs_Vorname">
    <vt:lpwstr/>
  </property>
  <property fmtid="{D5CDD505-2E9C-101B-9397-08002B2CF9AE}" pid="11" name="FSC#BAFUBDO@15.1700:Absender_Fusszeilen">
    <vt:lpwstr>Bundesamt für Umwelt BAFU_x000d_
Michael Frei_x000d_
Papiermühlestrasse 172, 3063 Ittigen_x000d_
Postadresse: 3003 Bern_x000d_
Tel. +41 58 46 293 60, Fax +41 58 46 270 54_x000d_
michael.frei@bafu.admin.ch_x000d_
www.bafu.admin.ch</vt:lpwstr>
  </property>
  <property fmtid="{D5CDD505-2E9C-101B-9397-08002B2CF9AE}" pid="12" name="FSC#BAFUBDO@15.1700:Absender_Kopfzeile">
    <vt:lpwstr>CH-3003 Bern, </vt:lpwstr>
  </property>
  <property fmtid="{D5CDD505-2E9C-101B-9397-08002B2CF9AE}" pid="13" name="FSC#BAFUBDO@15.1700:Absender_Kopfzeile_OE">
    <vt:lpwstr>BAFU, FM</vt:lpwstr>
  </property>
  <property fmtid="{D5CDD505-2E9C-101B-9397-08002B2CF9AE}" pid="14" name="FSC#BAFUBDO@15.1700:Abteilung">
    <vt:lpwstr>Abteilung Kommunikation</vt:lpwstr>
  </property>
  <property fmtid="{D5CDD505-2E9C-101B-9397-08002B2CF9AE}" pid="15" name="FSC#BAFUBDO@15.1700:Abteilung_neu">
    <vt:lpwstr/>
  </property>
  <property fmtid="{D5CDD505-2E9C-101B-9397-08002B2CF9AE}" pid="16" name="FSC#BAFUBDO@15.1700:Aktenzeichen">
    <vt:lpwstr>153-00004/00005/00946/00001/Q423-2656</vt:lpwstr>
  </property>
  <property fmtid="{D5CDD505-2E9C-101B-9397-08002B2CF9AE}" pid="17" name="FSC#BAFUBDO@15.1700:Anlagetyp">
    <vt:lpwstr/>
  </property>
  <property fmtid="{D5CDD505-2E9C-101B-9397-08002B2CF9AE}" pid="18" name="FSC#BAFUBDO@15.1700:Anrechenbare_Kosten">
    <vt:lpwstr/>
  </property>
  <property fmtid="{D5CDD505-2E9C-101B-9397-08002B2CF9AE}" pid="19" name="FSC#BAFUBDO@15.1700:Anruf_Empfaenger">
    <vt:lpwstr/>
  </property>
  <property fmtid="{D5CDD505-2E9C-101B-9397-08002B2CF9AE}" pid="20" name="FSC#BAFUBDO@15.1700:Antwort_bis">
    <vt:lpwstr/>
  </property>
  <property fmtid="{D5CDD505-2E9C-101B-9397-08002B2CF9AE}" pid="21" name="FSC#BAFUBDO@15.1700:Anzahl_Taetigkeiten">
    <vt:lpwstr/>
  </property>
  <property fmtid="{D5CDD505-2E9C-101B-9397-08002B2CF9AE}" pid="22" name="FSC#BAFUBDO@15.1700:Auftrag_Nr">
    <vt:lpwstr>2017.09-124-F-1</vt:lpwstr>
  </property>
  <property fmtid="{D5CDD505-2E9C-101B-9397-08002B2CF9AE}" pid="23" name="FSC#BAFUBDO@15.1700:Auftraggeber_Email">
    <vt:lpwstr>aric.gliesche@bafu.admin.ch</vt:lpwstr>
  </property>
  <property fmtid="{D5CDD505-2E9C-101B-9397-08002B2CF9AE}" pid="24" name="FSC#BAFUBDO@15.1700:Auftraggeber_Name">
    <vt:lpwstr>Gliesche</vt:lpwstr>
  </property>
  <property fmtid="{D5CDD505-2E9C-101B-9397-08002B2CF9AE}" pid="25" name="FSC#BAFUBDO@15.1700:Auftraggeber_Tel">
    <vt:lpwstr>+41 58 46 538 15</vt:lpwstr>
  </property>
  <property fmtid="{D5CDD505-2E9C-101B-9397-08002B2CF9AE}" pid="26" name="FSC#BAFUBDO@15.1700:Auftraggeber_Vorname">
    <vt:lpwstr>Aric</vt:lpwstr>
  </property>
  <property fmtid="{D5CDD505-2E9C-101B-9397-08002B2CF9AE}" pid="27" name="FSC#BAFUBDO@15.1700:AufwandBetrag">
    <vt:lpwstr/>
  </property>
  <property fmtid="{D5CDD505-2E9C-101B-9397-08002B2CF9AE}" pid="28" name="FSC#BAFUBDO@15.1700:AufwandStunden">
    <vt:lpwstr/>
  </property>
  <property fmtid="{D5CDD505-2E9C-101B-9397-08002B2CF9AE}" pid="29" name="FSC#BAFUBDO@15.1700:Ausgangssprache">
    <vt:lpwstr>Deutsch</vt:lpwstr>
  </property>
  <property fmtid="{D5CDD505-2E9C-101B-9397-08002B2CF9AE}" pid="30" name="FSC#BAFUBDO@15.1700:Auskunft1">
    <vt:lpwstr/>
  </property>
  <property fmtid="{D5CDD505-2E9C-101B-9397-08002B2CF9AE}" pid="31" name="FSC#BAFUBDO@15.1700:Auskunft2">
    <vt:lpwstr/>
  </property>
  <property fmtid="{D5CDD505-2E9C-101B-9397-08002B2CF9AE}" pid="32" name="FSC#BAFUBDO@15.1700:Auskunft3">
    <vt:lpwstr/>
  </property>
  <property fmtid="{D5CDD505-2E9C-101B-9397-08002B2CF9AE}" pid="33" name="FSC#BAFUBDO@15.1700:Auskunft4">
    <vt:lpwstr/>
  </property>
  <property fmtid="{D5CDD505-2E9C-101B-9397-08002B2CF9AE}" pid="34" name="FSC#BAFUBDO@15.1700:Auskunftgeber">
    <vt:lpwstr/>
  </property>
  <property fmtid="{D5CDD505-2E9C-101B-9397-08002B2CF9AE}" pid="35" name="FSC#BAFUBDO@15.1700:Berater">
    <vt:lpwstr/>
  </property>
  <property fmtid="{D5CDD505-2E9C-101B-9397-08002B2CF9AE}" pid="36" name="FSC#BAFUBDO@15.1700:Bericht_Autor">
    <vt:lpwstr>Frei, Michael</vt:lpwstr>
  </property>
  <property fmtid="{D5CDD505-2E9C-101B-9397-08002B2CF9AE}" pid="37" name="FSC#BAFUBDO@15.1700:Bescheinigungsanspruch_Total_2013">
    <vt:lpwstr/>
  </property>
  <property fmtid="{D5CDD505-2E9C-101B-9397-08002B2CF9AE}" pid="38" name="FSC#BAFUBDO@15.1700:Beschlussnummer">
    <vt:lpwstr/>
  </property>
  <property fmtid="{D5CDD505-2E9C-101B-9397-08002B2CF9AE}" pid="39" name="FSC#BAFUBDO@15.1700:Beschreibungdatum">
    <vt:lpwstr/>
  </property>
  <property fmtid="{D5CDD505-2E9C-101B-9397-08002B2CF9AE}" pid="40" name="FSC#BAFUBDO@15.1700:Beschreibungname">
    <vt:lpwstr/>
  </property>
  <property fmtid="{D5CDD505-2E9C-101B-9397-08002B2CF9AE}" pid="41" name="FSC#BAFUBDO@15.1700:Briefdatum">
    <vt:lpwstr/>
  </property>
  <property fmtid="{D5CDD505-2E9C-101B-9397-08002B2CF9AE}" pid="42" name="FSC#BAFUBDO@15.1700:Bundesbeitrag">
    <vt:lpwstr/>
  </property>
  <property fmtid="{D5CDD505-2E9C-101B-9397-08002B2CF9AE}" pid="43" name="FSC#BAFUBDO@15.1700:Bundesbeitrag_Prozent">
    <vt:lpwstr/>
  </property>
  <property fmtid="{D5CDD505-2E9C-101B-9397-08002B2CF9AE}" pid="44" name="FSC#BAFUBDO@15.1700:Dat_Eingabedatum">
    <vt:lpwstr/>
  </property>
  <property fmtid="{D5CDD505-2E9C-101B-9397-08002B2CF9AE}" pid="45" name="FSC#BAFUBDO@15.1700:Dat_Interne_Mitberichte">
    <vt:lpwstr/>
  </property>
  <property fmtid="{D5CDD505-2E9C-101B-9397-08002B2CF9AE}" pid="46" name="FSC#BAFUBDO@15.1700:Dat_Prov_Baubewilligung">
    <vt:lpwstr/>
  </property>
  <property fmtid="{D5CDD505-2E9C-101B-9397-08002B2CF9AE}" pid="47" name="FSC#BAFUBDO@15.1700:Datum_des_Monitoringberichts_2013">
    <vt:lpwstr/>
  </property>
  <property fmtid="{D5CDD505-2E9C-101B-9397-08002B2CF9AE}" pid="48" name="FSC#BAFUBDO@15.1700:Datum_Gesuch">
    <vt:lpwstr/>
  </property>
  <property fmtid="{D5CDD505-2E9C-101B-9397-08002B2CF9AE}" pid="49" name="FSC#BAFUBDO@15.1700:Datum_Verfügung_aktuell">
    <vt:lpwstr/>
  </property>
  <property fmtid="{D5CDD505-2E9C-101B-9397-08002B2CF9AE}" pid="50" name="FSC#BAFUBDO@15.1700:DatumErstellung">
    <vt:lpwstr>18.10.2017</vt:lpwstr>
  </property>
  <property fmtid="{D5CDD505-2E9C-101B-9397-08002B2CF9AE}" pid="51" name="FSC#BAFUBDO@15.1700:Diff_TaetigkeitenStandorte">
    <vt:lpwstr/>
  </property>
  <property fmtid="{D5CDD505-2E9C-101B-9397-08002B2CF9AE}" pid="52" name="FSC#BAFUBDO@15.1700:Diff_TaetigkeitenStandorte_Nr">
    <vt:lpwstr/>
  </property>
  <property fmtid="{D5CDD505-2E9C-101B-9397-08002B2CF9AE}" pid="53" name="FSC#BAFUBDO@15.1700:DocGegenstand">
    <vt:lpwstr>4._Betaversion_Übersetzung-f-GG</vt:lpwstr>
  </property>
  <property fmtid="{D5CDD505-2E9C-101B-9397-08002B2CF9AE}" pid="54" name="FSC#BAFUBDO@15.1700:Eingang">
    <vt:lpwstr>2017-09-28T16:59:04</vt:lpwstr>
  </property>
  <property fmtid="{D5CDD505-2E9C-101B-9397-08002B2CF9AE}" pid="55" name="FSC#BAFUBDO@15.1700:Eingang_per">
    <vt:lpwstr/>
  </property>
  <property fmtid="{D5CDD505-2E9C-101B-9397-08002B2CF9AE}" pid="56" name="FSC#BAFUBDO@15.1700:Eingangsdatum">
    <vt:lpwstr/>
  </property>
  <property fmtid="{D5CDD505-2E9C-101B-9397-08002B2CF9AE}" pid="57" name="FSC#BAFUBDO@15.1700:Emmissionsreduktion">
    <vt:lpwstr/>
  </property>
  <property fmtid="{D5CDD505-2E9C-101B-9397-08002B2CF9AE}" pid="58" name="FSC#BAFUBDO@15.1700:Emmissionsziel_2013">
    <vt:lpwstr/>
  </property>
  <property fmtid="{D5CDD505-2E9C-101B-9397-08002B2CF9AE}" pid="59" name="FSC#BAFUBDO@15.1700:Emmissionsziel_2014">
    <vt:lpwstr/>
  </property>
  <property fmtid="{D5CDD505-2E9C-101B-9397-08002B2CF9AE}" pid="60" name="FSC#BAFUBDO@15.1700:Emmissionsziel_2015">
    <vt:lpwstr/>
  </property>
  <property fmtid="{D5CDD505-2E9C-101B-9397-08002B2CF9AE}" pid="61" name="FSC#BAFUBDO@15.1700:Emmissionsziel_2016">
    <vt:lpwstr/>
  </property>
  <property fmtid="{D5CDD505-2E9C-101B-9397-08002B2CF9AE}" pid="62" name="FSC#BAFUBDO@15.1700:Emmissionsziel_2017">
    <vt:lpwstr/>
  </property>
  <property fmtid="{D5CDD505-2E9C-101B-9397-08002B2CF9AE}" pid="63" name="FSC#BAFUBDO@15.1700:Emmissionsziel_2018">
    <vt:lpwstr/>
  </property>
  <property fmtid="{D5CDD505-2E9C-101B-9397-08002B2CF9AE}" pid="64" name="FSC#BAFUBDO@15.1700:Emmissionsziel_2019">
    <vt:lpwstr/>
  </property>
  <property fmtid="{D5CDD505-2E9C-101B-9397-08002B2CF9AE}" pid="65" name="FSC#BAFUBDO@15.1700:Emmissionsziel_2020">
    <vt:lpwstr/>
  </property>
  <property fmtid="{D5CDD505-2E9C-101B-9397-08002B2CF9AE}" pid="66" name="FSC#BAFUBDO@15.1700:Emmissionsziel_Gesamt">
    <vt:lpwstr/>
  </property>
  <property fmtid="{D5CDD505-2E9C-101B-9397-08002B2CF9AE}" pid="67" name="FSC#BAFUBDO@15.1700:Empfaenger_Adresszeile">
    <vt:lpwstr/>
  </property>
  <property fmtid="{D5CDD505-2E9C-101B-9397-08002B2CF9AE}" pid="68" name="FSC#BAFUBDO@15.1700:ePMNummer">
    <vt:lpwstr/>
  </property>
  <property fmtid="{D5CDD505-2E9C-101B-9397-08002B2CF9AE}" pid="69" name="FSC#BAFUBDO@15.1700:Etappennummer">
    <vt:lpwstr/>
  </property>
  <property fmtid="{D5CDD505-2E9C-101B-9397-08002B2CF9AE}" pid="70" name="FSC#BAFUBDO@15.1700:EU_01_Verpflichter_Name_Adresse">
    <vt:lpwstr/>
  </property>
  <property fmtid="{D5CDD505-2E9C-101B-9397-08002B2CF9AE}" pid="71" name="FSC#BAFUBDO@15.1700:EU_02_Verpflichter_Name_Adresse">
    <vt:lpwstr/>
  </property>
  <property fmtid="{D5CDD505-2E9C-101B-9397-08002B2CF9AE}" pid="72" name="FSC#BAFUBDO@15.1700:EU_03_Verpflichter_Name_Adresse">
    <vt:lpwstr/>
  </property>
  <property fmtid="{D5CDD505-2E9C-101B-9397-08002B2CF9AE}" pid="73" name="FSC#BAFUBDO@15.1700:EU_04_Verpflichter_Name_Adresse">
    <vt:lpwstr/>
  </property>
  <property fmtid="{D5CDD505-2E9C-101B-9397-08002B2CF9AE}" pid="74" name="FSC#BAFUBDO@15.1700:EU_05_Verpflichter_Name_Adresse">
    <vt:lpwstr/>
  </property>
  <property fmtid="{D5CDD505-2E9C-101B-9397-08002B2CF9AE}" pid="75" name="FSC#BAFUBDO@15.1700:EU_06_Verpflichter_Name_Adresse">
    <vt:lpwstr/>
  </property>
  <property fmtid="{D5CDD505-2E9C-101B-9397-08002B2CF9AE}" pid="76" name="FSC#BAFUBDO@15.1700:Experte_Email">
    <vt:lpwstr>aric.gliesche@bafu.admin.ch</vt:lpwstr>
  </property>
  <property fmtid="{D5CDD505-2E9C-101B-9397-08002B2CF9AE}" pid="77" name="FSC#BAFUBDO@15.1700:Experte_Name">
    <vt:lpwstr>Gliesche</vt:lpwstr>
  </property>
  <property fmtid="{D5CDD505-2E9C-101B-9397-08002B2CF9AE}" pid="78" name="FSC#BAFUBDO@15.1700:Experte_Tel">
    <vt:lpwstr>+41 58 46 538 15</vt:lpwstr>
  </property>
  <property fmtid="{D5CDD505-2E9C-101B-9397-08002B2CF9AE}" pid="79" name="FSC#BAFUBDO@15.1700:Experte_Vorname">
    <vt:lpwstr>Aric</vt:lpwstr>
  </property>
  <property fmtid="{D5CDD505-2E9C-101B-9397-08002B2CF9AE}" pid="80" name="FSC#BAFUBDO@15.1700:Filereference">
    <vt:lpwstr>153-00004</vt:lpwstr>
  </property>
  <property fmtid="{D5CDD505-2E9C-101B-9397-08002B2CF9AE}" pid="81" name="FSC#BAFUBDO@15.1700:Gas">
    <vt:lpwstr/>
  </property>
  <property fmtid="{D5CDD505-2E9C-101B-9397-08002B2CF9AE}" pid="82" name="FSC#BAFUBDO@15.1700:Gegenstand">
    <vt:lpwstr/>
  </property>
  <property fmtid="{D5CDD505-2E9C-101B-9397-08002B2CF9AE}" pid="83" name="FSC#BAFUBDO@15.1700:Gemeinden">
    <vt:lpwstr/>
  </property>
  <property fmtid="{D5CDD505-2E9C-101B-9397-08002B2CF9AE}" pid="84" name="FSC#BAFUBDO@15.1700:Gesamtkostenvoranschlag">
    <vt:lpwstr/>
  </property>
  <property fmtid="{D5CDD505-2E9C-101B-9397-08002B2CF9AE}" pid="85" name="FSC#BAFUBDO@15.1700:GesamtV_Name">
    <vt:lpwstr/>
  </property>
  <property fmtid="{D5CDD505-2E9C-101B-9397-08002B2CF9AE}" pid="86" name="FSC#BAFUBDO@15.1700:Geschaeft">
    <vt:lpwstr/>
  </property>
  <property fmtid="{D5CDD505-2E9C-101B-9397-08002B2CF9AE}" pid="87" name="FSC#BAFUBDO@15.1700:Gesuch_um_Bescheinigung_2013">
    <vt:lpwstr/>
  </property>
  <property fmtid="{D5CDD505-2E9C-101B-9397-08002B2CF9AE}" pid="88" name="FSC#BAFUBDO@15.1700:Gesuchsteller">
    <vt:lpwstr/>
  </property>
  <property fmtid="{D5CDD505-2E9C-101B-9397-08002B2CF9AE}" pid="89" name="FSC#BAFUBDO@15.1700:Gesuchsteller_Addresszeilen">
    <vt:lpwstr/>
  </property>
  <property fmtid="{D5CDD505-2E9C-101B-9397-08002B2CF9AE}" pid="90" name="FSC#BAFUBDO@15.1700:Gesuchsteller_Name">
    <vt:lpwstr/>
  </property>
  <property fmtid="{D5CDD505-2E9C-101B-9397-08002B2CF9AE}" pid="91" name="FSC#BAFUBDO@15.1700:Gruss">
    <vt:lpwstr>Freundliche Grüsse</vt:lpwstr>
  </property>
  <property fmtid="{D5CDD505-2E9C-101B-9397-08002B2CF9AE}" pid="92" name="FSC#BAFUBDO@15.1700:Gutschriften_aus_1VP">
    <vt:lpwstr/>
  </property>
  <property fmtid="{D5CDD505-2E9C-101B-9397-08002B2CF9AE}" pid="93" name="FSC#BAFUBDO@15.1700:Ihr_Zeichen">
    <vt:lpwstr/>
  </property>
  <property fmtid="{D5CDD505-2E9C-101B-9397-08002B2CF9AE}" pid="94" name="FSC#BAFUBDO@15.1700:Journalist">
    <vt:lpwstr/>
  </property>
  <property fmtid="{D5CDD505-2E9C-101B-9397-08002B2CF9AE}" pid="95" name="FSC#BAFUBDO@15.1700:Journalist_Email">
    <vt:lpwstr/>
  </property>
  <property fmtid="{D5CDD505-2E9C-101B-9397-08002B2CF9AE}" pid="96" name="FSC#BAFUBDO@15.1700:Journalist_Tel">
    <vt:lpwstr/>
  </property>
  <property fmtid="{D5CDD505-2E9C-101B-9397-08002B2CF9AE}" pid="97" name="FSC#BAFUBDO@15.1700:Kant_Stellungn_Dat">
    <vt:lpwstr/>
  </property>
  <property fmtid="{D5CDD505-2E9C-101B-9397-08002B2CF9AE}" pid="98" name="FSC#BAFUBDO@15.1700:Kant_Stellungnahme">
    <vt:lpwstr/>
  </property>
  <property fmtid="{D5CDD505-2E9C-101B-9397-08002B2CF9AE}" pid="99" name="FSC#BAFUBDO@15.1700:Kanton">
    <vt:lpwstr/>
  </property>
  <property fmtid="{D5CDD505-2E9C-101B-9397-08002B2CF9AE}" pid="100" name="FSC#BAFUBDO@15.1700:Klassifizierung">
    <vt:lpwstr/>
  </property>
  <property fmtid="{D5CDD505-2E9C-101B-9397-08002B2CF9AE}" pid="101" name="FSC#BAFUBDO@15.1700:Kompensationspflicht">
    <vt:lpwstr/>
  </property>
  <property fmtid="{D5CDD505-2E9C-101B-9397-08002B2CF9AE}" pid="102" name="FSC#BAFUBDO@15.1700:Kompensationssatz">
    <vt:lpwstr/>
  </property>
  <property fmtid="{D5CDD505-2E9C-101B-9397-08002B2CF9AE}" pid="103" name="FSC#BAFUBDO@15.1700:Kontaktperson_Name">
    <vt:lpwstr/>
  </property>
  <property fmtid="{D5CDD505-2E9C-101B-9397-08002B2CF9AE}" pid="104" name="FSC#BAFUBDO@15.1700:Kontaktperson_Vorname">
    <vt:lpwstr/>
  </property>
  <property fmtid="{D5CDD505-2E9C-101B-9397-08002B2CF9AE}" pid="105" name="FSC#BAFUBDO@15.1700:Kontext1">
    <vt:lpwstr/>
  </property>
  <property fmtid="{D5CDD505-2E9C-101B-9397-08002B2CF9AE}" pid="106" name="FSC#BAFUBDO@15.1700:Kontext2">
    <vt:lpwstr/>
  </property>
  <property fmtid="{D5CDD505-2E9C-101B-9397-08002B2CF9AE}" pid="107" name="FSC#BAFUBDO@15.1700:KopPflichtiger_Adresszeile">
    <vt:lpwstr/>
  </property>
  <property fmtid="{D5CDD505-2E9C-101B-9397-08002B2CF9AE}" pid="108" name="FSC#BAFUBDO@15.1700:KopPflichtiger_Name">
    <vt:lpwstr/>
  </property>
  <property fmtid="{D5CDD505-2E9C-101B-9397-08002B2CF9AE}" pid="109" name="FSC#BAFUBDO@15.1700:KopPflichtYYYY">
    <vt:lpwstr/>
  </property>
  <property fmtid="{D5CDD505-2E9C-101B-9397-08002B2CF9AE}" pid="110" name="FSC#BAFUBDO@15.1700:Kosten_Total">
    <vt:lpwstr/>
  </property>
  <property fmtid="{D5CDD505-2E9C-101B-9397-08002B2CF9AE}" pid="111" name="FSC#BAFUBDO@15.1700:Kostenvoranschlag">
    <vt:lpwstr/>
  </property>
  <property fmtid="{D5CDD505-2E9C-101B-9397-08002B2CF9AE}" pid="112" name="FSC#BAFUBDO@15.1700:Kreditrubrik">
    <vt:lpwstr/>
  </property>
  <property fmtid="{D5CDD505-2E9C-101B-9397-08002B2CF9AE}" pid="113" name="FSC#BAFUBDO@15.1700:Beschaffungsstelle">
    <vt:lpwstr/>
  </property>
  <property fmtid="{D5CDD505-2E9C-101B-9397-08002B2CF9AE}" pid="114" name="FSC#BAFUBDO@15.1700:Massnahmenwirkung_Total">
    <vt:lpwstr/>
  </property>
  <property fmtid="{D5CDD505-2E9C-101B-9397-08002B2CF9AE}" pid="115" name="FSC#BAFUBDO@15.1700:MedienDatum">
    <vt:lpwstr/>
  </property>
  <property fmtid="{D5CDD505-2E9C-101B-9397-08002B2CF9AE}" pid="116" name="FSC#BAFUBDO@15.1700:Medium">
    <vt:lpwstr/>
  </property>
  <property fmtid="{D5CDD505-2E9C-101B-9397-08002B2CF9AE}" pid="117" name="FSC#BAFUBDO@15.1700:MengeEmissionen">
    <vt:lpwstr/>
  </property>
  <property fmtid="{D5CDD505-2E9C-101B-9397-08002B2CF9AE}" pid="118" name="FSC#BAFUBDO@15.1700:MonBerEingangsdatum">
    <vt:lpwstr/>
  </property>
  <property fmtid="{D5CDD505-2E9C-101B-9397-08002B2CF9AE}" pid="119" name="FSC#BAFUBDO@15.1700:MonPeriodBis">
    <vt:lpwstr/>
  </property>
  <property fmtid="{D5CDD505-2E9C-101B-9397-08002B2CF9AE}" pid="120" name="FSC#BAFUBDO@15.1700:MonPeriodVon">
    <vt:lpwstr/>
  </property>
  <property fmtid="{D5CDD505-2E9C-101B-9397-08002B2CF9AE}" pid="121" name="FSC#BAFUBDO@15.1700:MonPeriodYYYY">
    <vt:lpwstr/>
  </property>
  <property fmtid="{D5CDD505-2E9C-101B-9397-08002B2CF9AE}" pid="122" name="FSC#BAFUBDO@15.1700:part">
    <vt:lpwstr/>
  </property>
  <property fmtid="{D5CDD505-2E9C-101B-9397-08002B2CF9AE}" pid="123" name="FSC#BAFUBDO@15.1700:Phase">
    <vt:lpwstr/>
  </property>
  <property fmtid="{D5CDD505-2E9C-101B-9397-08002B2CF9AE}" pid="124" name="FSC#BAFUBDO@15.1700:Prioritaet">
    <vt:lpwstr/>
  </property>
  <property fmtid="{D5CDD505-2E9C-101B-9397-08002B2CF9AE}" pid="125" name="FSC#BAFUBDO@15.1700:Projektbezeichnung">
    <vt:lpwstr/>
  </property>
  <property fmtid="{D5CDD505-2E9C-101B-9397-08002B2CF9AE}" pid="126" name="FSC#BAFUBDO@15.1700:projektname">
    <vt:lpwstr/>
  </property>
  <property fmtid="{D5CDD505-2E9C-101B-9397-08002B2CF9AE}" pid="127" name="FSC#BAFUBDO@15.1700:projektnummer">
    <vt:lpwstr/>
  </property>
  <property fmtid="{D5CDD505-2E9C-101B-9397-08002B2CF9AE}" pid="128" name="FSC#BAFUBDO@15.1700:Projekttyp">
    <vt:lpwstr/>
  </property>
  <property fmtid="{D5CDD505-2E9C-101B-9397-08002B2CF9AE}" pid="129" name="FSC#BAFUBDO@15.1700:Pruefstelle_Name">
    <vt:lpwstr/>
  </property>
  <property fmtid="{D5CDD505-2E9C-101B-9397-08002B2CF9AE}" pid="130" name="FSC#BAFUBDO@15.1700:PS_01_Verpflichter_Name_Adresse">
    <vt:lpwstr/>
  </property>
  <property fmtid="{D5CDD505-2E9C-101B-9397-08002B2CF9AE}" pid="131" name="FSC#BAFUBDO@15.1700:PS_02_Verpflichter_Name_Adresse">
    <vt:lpwstr/>
  </property>
  <property fmtid="{D5CDD505-2E9C-101B-9397-08002B2CF9AE}" pid="132" name="FSC#BAFUBDO@15.1700:PS_03_Verpflichter_Name_Adresse">
    <vt:lpwstr/>
  </property>
  <property fmtid="{D5CDD505-2E9C-101B-9397-08002B2CF9AE}" pid="133" name="FSC#BAFUBDO@15.1700:PS_04_Verpflichter_Name_Adresse">
    <vt:lpwstr/>
  </property>
  <property fmtid="{D5CDD505-2E9C-101B-9397-08002B2CF9AE}" pid="134" name="FSC#BAFUBDO@15.1700:PS_05_Verpflichter_Name_Adresse">
    <vt:lpwstr/>
  </property>
  <property fmtid="{D5CDD505-2E9C-101B-9397-08002B2CF9AE}" pid="135" name="FSC#BAFUBDO@15.1700:PS_06_Verpflichter_Name_Adresse">
    <vt:lpwstr/>
  </property>
  <property fmtid="{D5CDD505-2E9C-101B-9397-08002B2CF9AE}" pid="136" name="FSC#BAFUBDO@15.1700:PS_07_Verpflichter_Name_Adresse">
    <vt:lpwstr/>
  </property>
  <property fmtid="{D5CDD505-2E9C-101B-9397-08002B2CF9AE}" pid="137" name="FSC#BAFUBDO@15.1700:PS_08_Verpflichter_Name_Adresse">
    <vt:lpwstr/>
  </property>
  <property fmtid="{D5CDD505-2E9C-101B-9397-08002B2CF9AE}" pid="138" name="FSC#BAFUBDO@15.1700:PS_09_Verpflichter_Name_Adresse">
    <vt:lpwstr/>
  </property>
  <property fmtid="{D5CDD505-2E9C-101B-9397-08002B2CF9AE}" pid="139" name="FSC#BAFUBDO@15.1700:PS_10_Verpflichter_Name_Adresse">
    <vt:lpwstr/>
  </property>
  <property fmtid="{D5CDD505-2E9C-101B-9397-08002B2CF9AE}" pid="140" name="FSC#BAFUBDO@15.1700:PS_11_Verpflichter_Name_Adresse">
    <vt:lpwstr/>
  </property>
  <property fmtid="{D5CDD505-2E9C-101B-9397-08002B2CF9AE}" pid="141" name="FSC#BAFUBDO@15.1700:PS_12_Verpflichter_Name_Adresse">
    <vt:lpwstr/>
  </property>
  <property fmtid="{D5CDD505-2E9C-101B-9397-08002B2CF9AE}" pid="142" name="FSC#BAFUBDO@15.1700:PS_13_Verpflichter_Name_Adresse">
    <vt:lpwstr/>
  </property>
  <property fmtid="{D5CDD505-2E9C-101B-9397-08002B2CF9AE}" pid="143" name="FSC#BAFUBDO@15.1700:PS_14_Verpflichter_Name_Adresse">
    <vt:lpwstr/>
  </property>
  <property fmtid="{D5CDD505-2E9C-101B-9397-08002B2CF9AE}" pid="144" name="FSC#BAFUBDO@15.1700:Ressort">
    <vt:lpwstr/>
  </property>
  <property fmtid="{D5CDD505-2E9C-101B-9397-08002B2CF9AE}" pid="145" name="FSC#BAFUBDO@15.1700:Richttermin">
    <vt:lpwstr/>
  </property>
  <property fmtid="{D5CDD505-2E9C-101B-9397-08002B2CF9AE}" pid="146" name="FSC#BAFUBDO@15.1700:SB_Kurzzeichen">
    <vt:lpwstr>FM</vt:lpwstr>
  </property>
  <property fmtid="{D5CDD505-2E9C-101B-9397-08002B2CF9AE}" pid="147" name="FSC#BAFUBDO@15.1700:SubAbs_Zeichen">
    <vt:lpwstr>GEA</vt:lpwstr>
  </property>
  <property fmtid="{D5CDD505-2E9C-101B-9397-08002B2CF9AE}" pid="148" name="FSC#BAFUBDO@15.1700:SubGegenstand">
    <vt:lpwstr>2017.09-124-F-1 KOP Excel-Tool Vereinfachte Zusätzlichkeit </vt:lpwstr>
  </property>
  <property fmtid="{D5CDD505-2E9C-101B-9397-08002B2CF9AE}" pid="149" name="FSC#BAFUBDO@15.1700:SubGegenstand1">
    <vt:lpwstr/>
  </property>
  <property fmtid="{D5CDD505-2E9C-101B-9397-08002B2CF9AE}" pid="150" name="FSC#BAFUBDO@15.1700:SubGegenstand2">
    <vt:lpwstr/>
  </property>
  <property fmtid="{D5CDD505-2E9C-101B-9397-08002B2CF9AE}" pid="151" name="FSC#BAFUBDO@15.1700:SubGegenstand3">
    <vt:lpwstr/>
  </property>
  <property fmtid="{D5CDD505-2E9C-101B-9397-08002B2CF9AE}" pid="152" name="FSC#BAFUBDO@15.1700:SubGegenstand4">
    <vt:lpwstr/>
  </property>
  <property fmtid="{D5CDD505-2E9C-101B-9397-08002B2CF9AE}" pid="153" name="FSC#BAFUBDO@15.1700:SubGemeinden">
    <vt:lpwstr/>
  </property>
  <property fmtid="{D5CDD505-2E9C-101B-9397-08002B2CF9AE}" pid="154" name="FSC#BAFUBDO@15.1700:SubKantone">
    <vt:lpwstr/>
  </property>
  <property fmtid="{D5CDD505-2E9C-101B-9397-08002B2CF9AE}" pid="155" name="FSC#BAFUBDO@15.1700:SubProjektName">
    <vt:lpwstr/>
  </property>
  <property fmtid="{D5CDD505-2E9C-101B-9397-08002B2CF9AE}" pid="156" name="FSC#BAFUBDO@15.1700:TarifinfoStd2">
    <vt:lpwstr>Tarif Gegenlesen: CHF 90/Stunde </vt:lpwstr>
  </property>
  <property fmtid="{D5CDD505-2E9C-101B-9397-08002B2CF9AE}" pid="157" name="FSC#BAFUBDO@15.1700:TarifinfoVol2">
    <vt:lpwstr>Tarif Übersetzung: CHF 126/1800 Anschläge in der Ausgangssprache</vt:lpwstr>
  </property>
  <property fmtid="{D5CDD505-2E9C-101B-9397-08002B2CF9AE}" pid="158" name="FSC#BAFUBDO@15.1700:Termin">
    <vt:lpwstr/>
  </property>
  <property fmtid="{D5CDD505-2E9C-101B-9397-08002B2CF9AE}" pid="159" name="FSC#BAFUBDO@15.1700:Termin_Abt">
    <vt:lpwstr/>
  </property>
  <property fmtid="{D5CDD505-2E9C-101B-9397-08002B2CF9AE}" pid="160" name="FSC#BAFUBDO@15.1700:Termin_Uebersetzung">
    <vt:lpwstr>18.10.2017 18:00</vt:lpwstr>
  </property>
  <property fmtid="{D5CDD505-2E9C-101B-9397-08002B2CF9AE}" pid="161" name="FSC#BAFUBDO@15.1700:Thema">
    <vt:lpwstr/>
  </property>
  <property fmtid="{D5CDD505-2E9C-101B-9397-08002B2CF9AE}" pid="162" name="FSC#BAFUBDO@15.1700:Validierungdatum">
    <vt:lpwstr/>
  </property>
  <property fmtid="{D5CDD505-2E9C-101B-9397-08002B2CF9AE}" pid="163" name="FSC#BAFUBDO@15.1700:Validierungfirma">
    <vt:lpwstr/>
  </property>
  <property fmtid="{D5CDD505-2E9C-101B-9397-08002B2CF9AE}" pid="164" name="FSC#BAFUBDO@15.1700:Validierungname">
    <vt:lpwstr/>
  </property>
  <property fmtid="{D5CDD505-2E9C-101B-9397-08002B2CF9AE}" pid="165" name="FSC#BAFUBDO@15.1700:Validierungresp">
    <vt:lpwstr/>
  </property>
  <property fmtid="{D5CDD505-2E9C-101B-9397-08002B2CF9AE}" pid="166" name="FSC#BAFUBDO@15.1700:Verfahren">
    <vt:lpwstr/>
  </property>
  <property fmtid="{D5CDD505-2E9C-101B-9397-08002B2CF9AE}" pid="167" name="FSC#BAFUBDO@15.1700:VerfuegDatum">
    <vt:lpwstr/>
  </property>
  <property fmtid="{D5CDD505-2E9C-101B-9397-08002B2CF9AE}" pid="168" name="FSC#BAFUBDO@15.1700:Verfuegungsnummer">
    <vt:lpwstr/>
  </property>
  <property fmtid="{D5CDD505-2E9C-101B-9397-08002B2CF9AE}" pid="169" name="FSC#BAFUBDO@15.1700:Verpflichter_HausNr">
    <vt:lpwstr/>
  </property>
  <property fmtid="{D5CDD505-2E9C-101B-9397-08002B2CF9AE}" pid="170" name="FSC#BAFUBDO@15.1700:Verpflichter_Kurzname">
    <vt:lpwstr/>
  </property>
  <property fmtid="{D5CDD505-2E9C-101B-9397-08002B2CF9AE}" pid="171" name="FSC#BAFUBDO@15.1700:Verpflichter_MailAdresse">
    <vt:lpwstr/>
  </property>
  <property fmtid="{D5CDD505-2E9C-101B-9397-08002B2CF9AE}" pid="172" name="FSC#BAFUBDO@15.1700:Verpflichter_Name">
    <vt:lpwstr/>
  </property>
  <property fmtid="{D5CDD505-2E9C-101B-9397-08002B2CF9AE}" pid="173" name="FSC#BAFUBDO@15.1700:Verpflichter_Ort">
    <vt:lpwstr/>
  </property>
  <property fmtid="{D5CDD505-2E9C-101B-9397-08002B2CF9AE}" pid="174" name="FSC#BAFUBDO@15.1700:Verpflichter_PLZ">
    <vt:lpwstr/>
  </property>
  <property fmtid="{D5CDD505-2E9C-101B-9397-08002B2CF9AE}" pid="175" name="FSC#BAFUBDO@15.1700:Verpflichter_Strasse">
    <vt:lpwstr/>
  </property>
  <property fmtid="{D5CDD505-2E9C-101B-9397-08002B2CF9AE}" pid="176" name="FSC#BAFUBDO@15.1700:Versandart">
    <vt:lpwstr/>
  </property>
  <property fmtid="{D5CDD505-2E9C-101B-9397-08002B2CF9AE}" pid="177" name="FSC#BAFUBDO@15.1700:VertragAbteilung">
    <vt:lpwstr/>
  </property>
  <property fmtid="{D5CDD505-2E9C-101B-9397-08002B2CF9AE}" pid="178" name="FSC#BAFUBDO@15.1700:VertragsdauerBis">
    <vt:lpwstr/>
  </property>
  <property fmtid="{D5CDD505-2E9C-101B-9397-08002B2CF9AE}" pid="179" name="FSC#BAFUBDO@15.1700:VertragsdauerVon">
    <vt:lpwstr/>
  </property>
  <property fmtid="{D5CDD505-2E9C-101B-9397-08002B2CF9AE}" pid="180" name="FSC#BAFUBDO@15.1700:VertragTitel">
    <vt:lpwstr/>
  </property>
  <property fmtid="{D5CDD505-2E9C-101B-9397-08002B2CF9AE}" pid="181" name="FSC#BAFUBDO@15.1700:vertreten">
    <vt:lpwstr/>
  </property>
  <property fmtid="{D5CDD505-2E9C-101B-9397-08002B2CF9AE}" pid="182" name="FSC#BAFUBDO@15.1700:Volumen_Ausgangstext">
    <vt:lpwstr>6.2</vt:lpwstr>
  </property>
  <property fmtid="{D5CDD505-2E9C-101B-9397-08002B2CF9AE}" pid="183" name="FSC#BAFUBDO@15.1700:Zeit">
    <vt:lpwstr/>
  </property>
  <property fmtid="{D5CDD505-2E9C-101B-9397-08002B2CF9AE}" pid="184" name="FSC#BAFUBDO@15.1700:Zielsprache">
    <vt:lpwstr>Français</vt:lpwstr>
  </property>
  <property fmtid="{D5CDD505-2E9C-101B-9397-08002B2CF9AE}" pid="185" name="FSC#BAFUBDO@15.1700:Zirkulation">
    <vt:lpwstr/>
  </property>
  <property fmtid="{D5CDD505-2E9C-101B-9397-08002B2CF9AE}" pid="186" name="FSC#BAFUBDO@15.1700:Zirkulation_Dat">
    <vt:lpwstr/>
  </property>
  <property fmtid="{D5CDD505-2E9C-101B-9397-08002B2CF9AE}" pid="187" name="FSC#BAFUBDO@15.1700:Zust_Behoerde">
    <vt:lpwstr/>
  </property>
  <property fmtid="{D5CDD505-2E9C-101B-9397-08002B2CF9AE}" pid="188" name="FSC#UVEKCFG@15.1700:Function">
    <vt:lpwstr/>
  </property>
  <property fmtid="{D5CDD505-2E9C-101B-9397-08002B2CF9AE}" pid="189" name="FSC#UVEKCFG@15.1700:FileRespOrg">
    <vt:lpwstr>Sprachdienste (KOMM)</vt:lpwstr>
  </property>
  <property fmtid="{D5CDD505-2E9C-101B-9397-08002B2CF9AE}" pid="190" name="FSC#UVEKCFG@15.1700:DefaultGroupFileResponsible">
    <vt:lpwstr>Sprachdienste (KOMM)</vt:lpwstr>
  </property>
  <property fmtid="{D5CDD505-2E9C-101B-9397-08002B2CF9AE}" pid="191" name="FSC#UVEKCFG@15.1700:FileRespFunction">
    <vt:lpwstr/>
  </property>
  <property fmtid="{D5CDD505-2E9C-101B-9397-08002B2CF9AE}" pid="192" name="FSC#UVEKCFG@15.1700:AssignedClassification">
    <vt:lpwstr/>
  </property>
  <property fmtid="{D5CDD505-2E9C-101B-9397-08002B2CF9AE}" pid="193" name="FSC#UVEKCFG@15.1700:AssignedClassificationCode">
    <vt:lpwstr/>
  </property>
  <property fmtid="{D5CDD505-2E9C-101B-9397-08002B2CF9AE}" pid="194" name="FSC#UVEKCFG@15.1700:FileResponsible">
    <vt:lpwstr>Michael Frei</vt:lpwstr>
  </property>
  <property fmtid="{D5CDD505-2E9C-101B-9397-08002B2CF9AE}" pid="195" name="FSC#UVEKCFG@15.1700:FileResponsibleTel">
    <vt:lpwstr>+41 58 46 293 60</vt:lpwstr>
  </property>
  <property fmtid="{D5CDD505-2E9C-101B-9397-08002B2CF9AE}" pid="196" name="FSC#UVEKCFG@15.1700:FileResponsibleEmail">
    <vt:lpwstr>michael.frei@bafu.admin.ch</vt:lpwstr>
  </property>
  <property fmtid="{D5CDD505-2E9C-101B-9397-08002B2CF9AE}" pid="197" name="FSC#UVEKCFG@15.1700:FileResponsibleFax">
    <vt:lpwstr>+41 58 46 270 54</vt:lpwstr>
  </property>
  <property fmtid="{D5CDD505-2E9C-101B-9397-08002B2CF9AE}" pid="198" name="FSC#UVEKCFG@15.1700:FileResponsibleAddress">
    <vt:lpwstr>Papiermühlestrasse 172, 3063 Ittigen</vt:lpwstr>
  </property>
  <property fmtid="{D5CDD505-2E9C-101B-9397-08002B2CF9AE}" pid="199" name="FSC#UVEKCFG@15.1700:FileResponsibleStreet">
    <vt:lpwstr>Papiermühlestrasse 172</vt:lpwstr>
  </property>
  <property fmtid="{D5CDD505-2E9C-101B-9397-08002B2CF9AE}" pid="200" name="FSC#UVEKCFG@15.1700:FileResponsiblezipcode">
    <vt:lpwstr>3063</vt:lpwstr>
  </property>
  <property fmtid="{D5CDD505-2E9C-101B-9397-08002B2CF9AE}" pid="201" name="FSC#UVEKCFG@15.1700:FileResponsiblecity">
    <vt:lpwstr>Ittigen</vt:lpwstr>
  </property>
  <property fmtid="{D5CDD505-2E9C-101B-9397-08002B2CF9AE}" pid="202" name="FSC#UVEKCFG@15.1700:FileResponsibleAbbreviation">
    <vt:lpwstr>FM</vt:lpwstr>
  </property>
  <property fmtid="{D5CDD505-2E9C-101B-9397-08002B2CF9AE}" pid="203" name="FSC#UVEKCFG@15.1700:FileRespOrgHome">
    <vt:lpwstr/>
  </property>
  <property fmtid="{D5CDD505-2E9C-101B-9397-08002B2CF9AE}" pid="204" name="FSC#UVEKCFG@15.1700:CurrUserAbbreviation">
    <vt:lpwstr>HEM</vt:lpwstr>
  </property>
  <property fmtid="{D5CDD505-2E9C-101B-9397-08002B2CF9AE}" pid="205" name="FSC#UVEKCFG@15.1700:CategoryReference">
    <vt:lpwstr>153</vt:lpwstr>
  </property>
  <property fmtid="{D5CDD505-2E9C-101B-9397-08002B2CF9AE}" pid="206" name="FSC#UVEKCFG@15.1700:cooAddress">
    <vt:lpwstr>COO.2002.100.2.6907384</vt:lpwstr>
  </property>
  <property fmtid="{D5CDD505-2E9C-101B-9397-08002B2CF9AE}" pid="207" name="FSC#UVEKCFG@15.1700:sleeveFileReference">
    <vt:lpwstr/>
  </property>
  <property fmtid="{D5CDD505-2E9C-101B-9397-08002B2CF9AE}" pid="208" name="FSC#UVEKCFG@15.1700:BureauName">
    <vt:lpwstr>Bundesamt für Umwelt</vt:lpwstr>
  </property>
  <property fmtid="{D5CDD505-2E9C-101B-9397-08002B2CF9AE}" pid="209" name="FSC#UVEKCFG@15.1700:BureauShortName">
    <vt:lpwstr>BAFU</vt:lpwstr>
  </property>
  <property fmtid="{D5CDD505-2E9C-101B-9397-08002B2CF9AE}" pid="210" name="FSC#UVEKCFG@15.1700:BureauWebsite">
    <vt:lpwstr>www.bafu.admin.ch</vt:lpwstr>
  </property>
  <property fmtid="{D5CDD505-2E9C-101B-9397-08002B2CF9AE}" pid="211" name="FSC#UVEKCFG@15.1700:SubFileTitle">
    <vt:lpwstr>4._Betaversion_Übersetzung-f-GG</vt:lpwstr>
  </property>
  <property fmtid="{D5CDD505-2E9C-101B-9397-08002B2CF9AE}" pid="212" name="FSC#UVEKCFG@15.1700:ForeignNumber">
    <vt:lpwstr/>
  </property>
  <property fmtid="{D5CDD505-2E9C-101B-9397-08002B2CF9AE}" pid="213" name="FSC#UVEKCFG@15.1700:Amtstitel">
    <vt:lpwstr/>
  </property>
  <property fmtid="{D5CDD505-2E9C-101B-9397-08002B2CF9AE}" pid="214" name="FSC#UVEKCFG@15.1700:ZusendungAm">
    <vt:lpwstr/>
  </property>
  <property fmtid="{D5CDD505-2E9C-101B-9397-08002B2CF9AE}" pid="215" name="FSC#UVEKCFG@15.1700:SignerLeft">
    <vt:lpwstr/>
  </property>
  <property fmtid="{D5CDD505-2E9C-101B-9397-08002B2CF9AE}" pid="216" name="FSC#UVEKCFG@15.1700:SignerRight">
    <vt:lpwstr/>
  </property>
  <property fmtid="{D5CDD505-2E9C-101B-9397-08002B2CF9AE}" pid="217" name="FSC#UVEKCFG@15.1700:SignerLeftJobTitle">
    <vt:lpwstr/>
  </property>
  <property fmtid="{D5CDD505-2E9C-101B-9397-08002B2CF9AE}" pid="218" name="FSC#UVEKCFG@15.1700:SignerRightJobTitle">
    <vt:lpwstr/>
  </property>
  <property fmtid="{D5CDD505-2E9C-101B-9397-08002B2CF9AE}" pid="219" name="FSC#UVEKCFG@15.1700:SignerLeftFunction">
    <vt:lpwstr/>
  </property>
  <property fmtid="{D5CDD505-2E9C-101B-9397-08002B2CF9AE}" pid="220" name="FSC#UVEKCFG@15.1700:SignerRightFunction">
    <vt:lpwstr/>
  </property>
  <property fmtid="{D5CDD505-2E9C-101B-9397-08002B2CF9AE}" pid="221" name="FSC#UVEKCFG@15.1700:SignerLeftUserRoleGroup">
    <vt:lpwstr/>
  </property>
  <property fmtid="{D5CDD505-2E9C-101B-9397-08002B2CF9AE}" pid="222" name="FSC#UVEKCFG@15.1700:SignerRightUserRoleGroup">
    <vt:lpwstr/>
  </property>
  <property fmtid="{D5CDD505-2E9C-101B-9397-08002B2CF9AE}" pid="223" name="FSC#UVEKCFG@15.1700:DocumentNumber">
    <vt:lpwstr>Q423-2656</vt:lpwstr>
  </property>
  <property fmtid="{D5CDD505-2E9C-101B-9397-08002B2CF9AE}" pid="224" name="FSC#UVEKCFG@15.1700:AssignmentNumber">
    <vt:lpwstr>2017.09.28-038</vt:lpwstr>
  </property>
  <property fmtid="{D5CDD505-2E9C-101B-9397-08002B2CF9AE}" pid="225" name="FSC#UVEKCFG@15.1700:EM_Personal">
    <vt:lpwstr/>
  </property>
  <property fmtid="{D5CDD505-2E9C-101B-9397-08002B2CF9AE}" pid="226" name="FSC#UVEKCFG@15.1700:EM_Geschlecht">
    <vt:lpwstr/>
  </property>
  <property fmtid="{D5CDD505-2E9C-101B-9397-08002B2CF9AE}" pid="227" name="FSC#UVEKCFG@15.1700:EM_GebDatum">
    <vt:lpwstr/>
  </property>
  <property fmtid="{D5CDD505-2E9C-101B-9397-08002B2CF9AE}" pid="228" name="FSC#UVEKCFG@15.1700:EM_Funktion">
    <vt:lpwstr/>
  </property>
  <property fmtid="{D5CDD505-2E9C-101B-9397-08002B2CF9AE}" pid="229" name="FSC#UVEKCFG@15.1700:EM_Beruf">
    <vt:lpwstr/>
  </property>
  <property fmtid="{D5CDD505-2E9C-101B-9397-08002B2CF9AE}" pid="230" name="FSC#UVEKCFG@15.1700:EM_SVNR">
    <vt:lpwstr/>
  </property>
  <property fmtid="{D5CDD505-2E9C-101B-9397-08002B2CF9AE}" pid="231" name="FSC#UVEKCFG@15.1700:EM_Familienstand">
    <vt:lpwstr/>
  </property>
  <property fmtid="{D5CDD505-2E9C-101B-9397-08002B2CF9AE}" pid="232" name="FSC#UVEKCFG@15.1700:EM_Muttersprache">
    <vt:lpwstr/>
  </property>
  <property fmtid="{D5CDD505-2E9C-101B-9397-08002B2CF9AE}" pid="233" name="FSC#UVEKCFG@15.1700:EM_Geboren_in">
    <vt:lpwstr/>
  </property>
  <property fmtid="{D5CDD505-2E9C-101B-9397-08002B2CF9AE}" pid="234" name="FSC#UVEKCFG@15.1700:EM_Briefanrede">
    <vt:lpwstr/>
  </property>
  <property fmtid="{D5CDD505-2E9C-101B-9397-08002B2CF9AE}" pid="235" name="FSC#UVEKCFG@15.1700:EM_Kommunikationssprache">
    <vt:lpwstr/>
  </property>
  <property fmtid="{D5CDD505-2E9C-101B-9397-08002B2CF9AE}" pid="236" name="FSC#UVEKCFG@15.1700:EM_Webseite">
    <vt:lpwstr/>
  </property>
  <property fmtid="{D5CDD505-2E9C-101B-9397-08002B2CF9AE}" pid="237" name="FSC#UVEKCFG@15.1700:EM_TelNr_Business">
    <vt:lpwstr/>
  </property>
  <property fmtid="{D5CDD505-2E9C-101B-9397-08002B2CF9AE}" pid="238" name="FSC#UVEKCFG@15.1700:EM_TelNr_Private">
    <vt:lpwstr/>
  </property>
  <property fmtid="{D5CDD505-2E9C-101B-9397-08002B2CF9AE}" pid="239" name="FSC#UVEKCFG@15.1700:EM_TelNr_Mobile">
    <vt:lpwstr/>
  </property>
  <property fmtid="{D5CDD505-2E9C-101B-9397-08002B2CF9AE}" pid="240" name="FSC#UVEKCFG@15.1700:EM_TelNr_Other">
    <vt:lpwstr/>
  </property>
  <property fmtid="{D5CDD505-2E9C-101B-9397-08002B2CF9AE}" pid="241" name="FSC#UVEKCFG@15.1700:EM_TelNr_Fax">
    <vt:lpwstr/>
  </property>
  <property fmtid="{D5CDD505-2E9C-101B-9397-08002B2CF9AE}" pid="242" name="FSC#UVEKCFG@15.1700:EM_EMail1">
    <vt:lpwstr/>
  </property>
  <property fmtid="{D5CDD505-2E9C-101B-9397-08002B2CF9AE}" pid="243" name="FSC#UVEKCFG@15.1700:EM_EMail2">
    <vt:lpwstr/>
  </property>
  <property fmtid="{D5CDD505-2E9C-101B-9397-08002B2CF9AE}" pid="244" name="FSC#UVEKCFG@15.1700:EM_EMail3">
    <vt:lpwstr/>
  </property>
  <property fmtid="{D5CDD505-2E9C-101B-9397-08002B2CF9AE}" pid="245" name="FSC#UVEKCFG@15.1700:EM_Name">
    <vt:lpwstr/>
  </property>
  <property fmtid="{D5CDD505-2E9C-101B-9397-08002B2CF9AE}" pid="246" name="FSC#UVEKCFG@15.1700:EM_UID">
    <vt:lpwstr/>
  </property>
  <property fmtid="{D5CDD505-2E9C-101B-9397-08002B2CF9AE}" pid="247" name="FSC#UVEKCFG@15.1700:EM_Rechtsform">
    <vt:lpwstr/>
  </property>
  <property fmtid="{D5CDD505-2E9C-101B-9397-08002B2CF9AE}" pid="248" name="FSC#UVEKCFG@15.1700:EM_Klassifizierung">
    <vt:lpwstr/>
  </property>
  <property fmtid="{D5CDD505-2E9C-101B-9397-08002B2CF9AE}" pid="249" name="FSC#UVEKCFG@15.1700:EM_Gruendungsjahr">
    <vt:lpwstr/>
  </property>
  <property fmtid="{D5CDD505-2E9C-101B-9397-08002B2CF9AE}" pid="250" name="FSC#UVEKCFG@15.1700:EM_Versandart">
    <vt:lpwstr>B-Post</vt:lpwstr>
  </property>
  <property fmtid="{D5CDD505-2E9C-101B-9397-08002B2CF9AE}" pid="251" name="FSC#UVEKCFG@15.1700:EM_Versandvermek">
    <vt:lpwstr/>
  </property>
  <property fmtid="{D5CDD505-2E9C-101B-9397-08002B2CF9AE}" pid="252" name="FSC#UVEKCFG@15.1700:EM_Anrede">
    <vt:lpwstr/>
  </property>
  <property fmtid="{D5CDD505-2E9C-101B-9397-08002B2CF9AE}" pid="253" name="FSC#UVEKCFG@15.1700:EM_Titel">
    <vt:lpwstr/>
  </property>
  <property fmtid="{D5CDD505-2E9C-101B-9397-08002B2CF9AE}" pid="254" name="FSC#UVEKCFG@15.1700:EM_Nachgestellter_Titel">
    <vt:lpwstr/>
  </property>
  <property fmtid="{D5CDD505-2E9C-101B-9397-08002B2CF9AE}" pid="255" name="FSC#UVEKCFG@15.1700:EM_Vorname">
    <vt:lpwstr/>
  </property>
  <property fmtid="{D5CDD505-2E9C-101B-9397-08002B2CF9AE}" pid="256" name="FSC#UVEKCFG@15.1700:EM_Nachname">
    <vt:lpwstr/>
  </property>
  <property fmtid="{D5CDD505-2E9C-101B-9397-08002B2CF9AE}" pid="257" name="FSC#UVEKCFG@15.1700:EM_Kurzbezeichnung">
    <vt:lpwstr/>
  </property>
  <property fmtid="{D5CDD505-2E9C-101B-9397-08002B2CF9AE}" pid="258" name="FSC#UVEKCFG@15.1700:EM_Organisations_Zeile_1">
    <vt:lpwstr/>
  </property>
  <property fmtid="{D5CDD505-2E9C-101B-9397-08002B2CF9AE}" pid="259" name="FSC#UVEKCFG@15.1700:EM_Organisations_Zeile_2">
    <vt:lpwstr/>
  </property>
  <property fmtid="{D5CDD505-2E9C-101B-9397-08002B2CF9AE}" pid="260" name="FSC#UVEKCFG@15.1700:EM_Organisations_Zeile_3">
    <vt:lpwstr/>
  </property>
  <property fmtid="{D5CDD505-2E9C-101B-9397-08002B2CF9AE}" pid="261" name="FSC#UVEKCFG@15.1700:EM_Strasse">
    <vt:lpwstr/>
  </property>
  <property fmtid="{D5CDD505-2E9C-101B-9397-08002B2CF9AE}" pid="262" name="FSC#UVEKCFG@15.1700:EM_Hausnummer">
    <vt:lpwstr/>
  </property>
  <property fmtid="{D5CDD505-2E9C-101B-9397-08002B2CF9AE}" pid="263" name="FSC#UVEKCFG@15.1700:EM_Strasse2">
    <vt:lpwstr/>
  </property>
  <property fmtid="{D5CDD505-2E9C-101B-9397-08002B2CF9AE}" pid="264" name="FSC#UVEKCFG@15.1700:EM_Hausnummer_Zusatz">
    <vt:lpwstr/>
  </property>
  <property fmtid="{D5CDD505-2E9C-101B-9397-08002B2CF9AE}" pid="265" name="FSC#UVEKCFG@15.1700:EM_Postfach">
    <vt:lpwstr/>
  </property>
  <property fmtid="{D5CDD505-2E9C-101B-9397-08002B2CF9AE}" pid="266" name="FSC#UVEKCFG@15.1700:EM_PLZ">
    <vt:lpwstr/>
  </property>
  <property fmtid="{D5CDD505-2E9C-101B-9397-08002B2CF9AE}" pid="267" name="FSC#UVEKCFG@15.1700:EM_Ort">
    <vt:lpwstr/>
  </property>
  <property fmtid="{D5CDD505-2E9C-101B-9397-08002B2CF9AE}" pid="268" name="FSC#UVEKCFG@15.1700:EM_Land">
    <vt:lpwstr/>
  </property>
  <property fmtid="{D5CDD505-2E9C-101B-9397-08002B2CF9AE}" pid="269" name="FSC#UVEKCFG@15.1700:EM_E_Mail_Adresse">
    <vt:lpwstr/>
  </property>
  <property fmtid="{D5CDD505-2E9C-101B-9397-08002B2CF9AE}" pid="270" name="FSC#UVEKCFG@15.1700:EM_Funktionsbezeichnung">
    <vt:lpwstr/>
  </property>
  <property fmtid="{D5CDD505-2E9C-101B-9397-08002B2CF9AE}" pid="271" name="FSC#UVEKCFG@15.1700:EM_Serienbrieffeld_1">
    <vt:lpwstr/>
  </property>
  <property fmtid="{D5CDD505-2E9C-101B-9397-08002B2CF9AE}" pid="272" name="FSC#UVEKCFG@15.1700:EM_Serienbrieffeld_2">
    <vt:lpwstr/>
  </property>
  <property fmtid="{D5CDD505-2E9C-101B-9397-08002B2CF9AE}" pid="273" name="FSC#UVEKCFG@15.1700:EM_Serienbrieffeld_3">
    <vt:lpwstr/>
  </property>
  <property fmtid="{D5CDD505-2E9C-101B-9397-08002B2CF9AE}" pid="274" name="FSC#UVEKCFG@15.1700:EM_Serienbrieffeld_4">
    <vt:lpwstr/>
  </property>
  <property fmtid="{D5CDD505-2E9C-101B-9397-08002B2CF9AE}" pid="275" name="FSC#UVEKCFG@15.1700:EM_Serienbrieffeld_5">
    <vt:lpwstr/>
  </property>
  <property fmtid="{D5CDD505-2E9C-101B-9397-08002B2CF9AE}" pid="276" name="FSC#UVEKCFG@15.1700:EM_Address">
    <vt:lpwstr/>
  </property>
  <property fmtid="{D5CDD505-2E9C-101B-9397-08002B2CF9AE}" pid="277" name="FSC#UVEKCFG@15.1700:Abs_Nachname">
    <vt:lpwstr>Frei</vt:lpwstr>
  </property>
  <property fmtid="{D5CDD505-2E9C-101B-9397-08002B2CF9AE}" pid="278" name="FSC#UVEKCFG@15.1700:Abs_Vorname">
    <vt:lpwstr>Michael</vt:lpwstr>
  </property>
  <property fmtid="{D5CDD505-2E9C-101B-9397-08002B2CF9AE}" pid="279" name="FSC#UVEKCFG@15.1700:Abs_Zeichen">
    <vt:lpwstr>FM</vt:lpwstr>
  </property>
  <property fmtid="{D5CDD505-2E9C-101B-9397-08002B2CF9AE}" pid="280" name="FSC#UVEKCFG@15.1700:Anrede">
    <vt:lpwstr/>
  </property>
  <property fmtid="{D5CDD505-2E9C-101B-9397-08002B2CF9AE}" pid="281" name="FSC#UVEKCFG@15.1700:EM_Versandartspez">
    <vt:lpwstr/>
  </property>
  <property fmtid="{D5CDD505-2E9C-101B-9397-08002B2CF9AE}" pid="282" name="FSC#UVEKCFG@15.1700:Briefdatum">
    <vt:lpwstr>20.10.2017</vt:lpwstr>
  </property>
  <property fmtid="{D5CDD505-2E9C-101B-9397-08002B2CF9AE}" pid="283" name="FSC#UVEKCFG@15.1700:Empf_Zeichen">
    <vt:lpwstr/>
  </property>
  <property fmtid="{D5CDD505-2E9C-101B-9397-08002B2CF9AE}" pid="284" name="FSC#UVEKCFG@15.1700:FilialePLZ">
    <vt:lpwstr>3003</vt:lpwstr>
  </property>
  <property fmtid="{D5CDD505-2E9C-101B-9397-08002B2CF9AE}" pid="285" name="FSC#UVEKCFG@15.1700:Gegenstand">
    <vt:lpwstr>4._Betaversion_Übersetzung-f-GG</vt:lpwstr>
  </property>
  <property fmtid="{D5CDD505-2E9C-101B-9397-08002B2CF9AE}" pid="286" name="FSC#UVEKCFG@15.1700:Nummer">
    <vt:lpwstr>Q423-2656</vt:lpwstr>
  </property>
  <property fmtid="{D5CDD505-2E9C-101B-9397-08002B2CF9AE}" pid="287" name="FSC#UVEKCFG@15.1700:Unterschrift_Nachname">
    <vt:lpwstr/>
  </property>
  <property fmtid="{D5CDD505-2E9C-101B-9397-08002B2CF9AE}" pid="288" name="FSC#UVEKCFG@15.1700:Unterschrift_Vorname">
    <vt:lpwstr/>
  </property>
  <property fmtid="{D5CDD505-2E9C-101B-9397-08002B2CF9AE}" pid="289" name="FSC#UVEKCFG@15.1700:FileResponsibleStreetPostal">
    <vt:lpwstr/>
  </property>
  <property fmtid="{D5CDD505-2E9C-101B-9397-08002B2CF9AE}" pid="290" name="FSC#UVEKCFG@15.1700:FileResponsiblezipcodePostal">
    <vt:lpwstr>3003</vt:lpwstr>
  </property>
  <property fmtid="{D5CDD505-2E9C-101B-9397-08002B2CF9AE}" pid="291" name="FSC#UVEKCFG@15.1700:FileResponsiblecityPostal">
    <vt:lpwstr>Bern</vt:lpwstr>
  </property>
  <property fmtid="{D5CDD505-2E9C-101B-9397-08002B2CF9AE}" pid="292" name="FSC#UVEKCFG@15.1700:FileResponsibleStreetInvoice">
    <vt:lpwstr>Papiermühlestrasse 172</vt:lpwstr>
  </property>
  <property fmtid="{D5CDD505-2E9C-101B-9397-08002B2CF9AE}" pid="293" name="FSC#UVEKCFG@15.1700:FileResponsiblezipcodeInvoice">
    <vt:lpwstr>3063</vt:lpwstr>
  </property>
  <property fmtid="{D5CDD505-2E9C-101B-9397-08002B2CF9AE}" pid="294" name="FSC#UVEKCFG@15.1700:FileResponsiblecityInvoice">
    <vt:lpwstr>Ittigen</vt:lpwstr>
  </property>
  <property fmtid="{D5CDD505-2E9C-101B-9397-08002B2CF9AE}" pid="295" name="FSC#UVEKCFG@15.1700:ResponsibleDefaultRoleOrg">
    <vt:lpwstr>Sprachdienste (KOMM)</vt:lpwstr>
  </property>
  <property fmtid="{D5CDD505-2E9C-101B-9397-08002B2CF9AE}" pid="296" name="FSC#COOELAK@1.1001:Subject">
    <vt:lpwstr/>
  </property>
  <property fmtid="{D5CDD505-2E9C-101B-9397-08002B2CF9AE}" pid="297" name="FSC#COOELAK@1.1001:FileReference">
    <vt:lpwstr>153-00004</vt:lpwstr>
  </property>
  <property fmtid="{D5CDD505-2E9C-101B-9397-08002B2CF9AE}" pid="298" name="FSC#COOELAK@1.1001:FileRefYear">
    <vt:lpwstr>2017</vt:lpwstr>
  </property>
  <property fmtid="{D5CDD505-2E9C-101B-9397-08002B2CF9AE}" pid="299" name="FSC#COOELAK@1.1001:FileRefOrdinal">
    <vt:lpwstr>4</vt:lpwstr>
  </property>
  <property fmtid="{D5CDD505-2E9C-101B-9397-08002B2CF9AE}" pid="300" name="FSC#COOELAK@1.1001:FileRefOU">
    <vt:lpwstr>Sprachdienste (KOMM)</vt:lpwstr>
  </property>
  <property fmtid="{D5CDD505-2E9C-101B-9397-08002B2CF9AE}" pid="301" name="FSC#COOELAK@1.1001:Organization">
    <vt:lpwstr/>
  </property>
  <property fmtid="{D5CDD505-2E9C-101B-9397-08002B2CF9AE}" pid="302" name="FSC#COOELAK@1.1001:Owner">
    <vt:lpwstr>Frei Michael</vt:lpwstr>
  </property>
  <property fmtid="{D5CDD505-2E9C-101B-9397-08002B2CF9AE}" pid="303" name="FSC#COOELAK@1.1001:OwnerExtension">
    <vt:lpwstr>+41 58 46 293 60</vt:lpwstr>
  </property>
  <property fmtid="{D5CDD505-2E9C-101B-9397-08002B2CF9AE}" pid="304" name="FSC#COOELAK@1.1001:OwnerFaxExtension">
    <vt:lpwstr>+41 58 46 270 54</vt:lpwstr>
  </property>
  <property fmtid="{D5CDD505-2E9C-101B-9397-08002B2CF9AE}" pid="305" name="FSC#COOELAK@1.1001:DispatchedBy">
    <vt:lpwstr/>
  </property>
  <property fmtid="{D5CDD505-2E9C-101B-9397-08002B2CF9AE}" pid="306" name="FSC#COOELAK@1.1001:DispatchedAt">
    <vt:lpwstr/>
  </property>
  <property fmtid="{D5CDD505-2E9C-101B-9397-08002B2CF9AE}" pid="307" name="FSC#COOELAK@1.1001:ApprovedBy">
    <vt:lpwstr/>
  </property>
  <property fmtid="{D5CDD505-2E9C-101B-9397-08002B2CF9AE}" pid="308" name="FSC#COOELAK@1.1001:ApprovedAt">
    <vt:lpwstr/>
  </property>
  <property fmtid="{D5CDD505-2E9C-101B-9397-08002B2CF9AE}" pid="309" name="FSC#COOELAK@1.1001:Department">
    <vt:lpwstr>Sprachdienste (KOMM) (BAFU)</vt:lpwstr>
  </property>
  <property fmtid="{D5CDD505-2E9C-101B-9397-08002B2CF9AE}" pid="310" name="FSC#COOELAK@1.1001:CreatedAt">
    <vt:lpwstr>18.10.2017</vt:lpwstr>
  </property>
  <property fmtid="{D5CDD505-2E9C-101B-9397-08002B2CF9AE}" pid="311" name="FSC#COOELAK@1.1001:OU">
    <vt:lpwstr>Sprachdienste (KOMM) (BAFU)</vt:lpwstr>
  </property>
  <property fmtid="{D5CDD505-2E9C-101B-9397-08002B2CF9AE}" pid="312" name="FSC#COOELAK@1.1001:Priority">
    <vt:lpwstr> ()</vt:lpwstr>
  </property>
  <property fmtid="{D5CDD505-2E9C-101B-9397-08002B2CF9AE}" pid="313" name="FSC#COOELAK@1.1001:ObjBarCode">
    <vt:lpwstr>*COO.2002.100.2.6907384*</vt:lpwstr>
  </property>
  <property fmtid="{D5CDD505-2E9C-101B-9397-08002B2CF9AE}" pid="314" name="FSC#COOELAK@1.1001:RefBarCode">
    <vt:lpwstr>*COO.2002.100.6.1474375*</vt:lpwstr>
  </property>
  <property fmtid="{D5CDD505-2E9C-101B-9397-08002B2CF9AE}" pid="315" name="FSC#COOELAK@1.1001:FileRefBarCode">
    <vt:lpwstr>*153-00004*</vt:lpwstr>
  </property>
  <property fmtid="{D5CDD505-2E9C-101B-9397-08002B2CF9AE}" pid="316" name="FSC#COOELAK@1.1001:ExternalRef">
    <vt:lpwstr/>
  </property>
  <property fmtid="{D5CDD505-2E9C-101B-9397-08002B2CF9AE}" pid="317" name="FSC#COOELAK@1.1001:IncomingNumber">
    <vt:lpwstr/>
  </property>
  <property fmtid="{D5CDD505-2E9C-101B-9397-08002B2CF9AE}" pid="318" name="FSC#COOELAK@1.1001:IncomingSubject">
    <vt:lpwstr/>
  </property>
  <property fmtid="{D5CDD505-2E9C-101B-9397-08002B2CF9AE}" pid="319" name="FSC#COOELAK@1.1001:ProcessResponsible">
    <vt:lpwstr/>
  </property>
  <property fmtid="{D5CDD505-2E9C-101B-9397-08002B2CF9AE}" pid="320" name="FSC#COOELAK@1.1001:ProcessResponsiblePhone">
    <vt:lpwstr/>
  </property>
  <property fmtid="{D5CDD505-2E9C-101B-9397-08002B2CF9AE}" pid="321" name="FSC#COOELAK@1.1001:ProcessResponsibleMail">
    <vt:lpwstr/>
  </property>
  <property fmtid="{D5CDD505-2E9C-101B-9397-08002B2CF9AE}" pid="322" name="FSC#COOELAK@1.1001:ProcessResponsibleFax">
    <vt:lpwstr/>
  </property>
  <property fmtid="{D5CDD505-2E9C-101B-9397-08002B2CF9AE}" pid="323" name="FSC#COOELAK@1.1001:ApproverFirstName">
    <vt:lpwstr/>
  </property>
  <property fmtid="{D5CDD505-2E9C-101B-9397-08002B2CF9AE}" pid="324" name="FSC#COOELAK@1.1001:ApproverSurName">
    <vt:lpwstr/>
  </property>
  <property fmtid="{D5CDD505-2E9C-101B-9397-08002B2CF9AE}" pid="325" name="FSC#COOELAK@1.1001:ApproverTitle">
    <vt:lpwstr/>
  </property>
  <property fmtid="{D5CDD505-2E9C-101B-9397-08002B2CF9AE}" pid="326" name="FSC#COOELAK@1.1001:ExternalDate">
    <vt:lpwstr/>
  </property>
  <property fmtid="{D5CDD505-2E9C-101B-9397-08002B2CF9AE}" pid="327" name="FSC#COOELAK@1.1001:SettlementApprovedAt">
    <vt:lpwstr/>
  </property>
  <property fmtid="{D5CDD505-2E9C-101B-9397-08002B2CF9AE}" pid="328" name="FSC#COOELAK@1.1001:BaseNumber">
    <vt:lpwstr>153</vt:lpwstr>
  </property>
  <property fmtid="{D5CDD505-2E9C-101B-9397-08002B2CF9AE}" pid="329" name="FSC#COOELAK@1.1001:CurrentUserRolePos">
    <vt:lpwstr>Sachbearbeiter/in</vt:lpwstr>
  </property>
  <property fmtid="{D5CDD505-2E9C-101B-9397-08002B2CF9AE}" pid="330" name="FSC#COOELAK@1.1001:CurrentUserEmail">
    <vt:lpwstr>michelle.hermann@bafu.admin.ch</vt:lpwstr>
  </property>
  <property fmtid="{D5CDD505-2E9C-101B-9397-08002B2CF9AE}" pid="331" name="FSC#ELAKGOV@1.1001:PersonalSubjGender">
    <vt:lpwstr/>
  </property>
  <property fmtid="{D5CDD505-2E9C-101B-9397-08002B2CF9AE}" pid="332" name="FSC#ELAKGOV@1.1001:PersonalSubjFirstName">
    <vt:lpwstr/>
  </property>
  <property fmtid="{D5CDD505-2E9C-101B-9397-08002B2CF9AE}" pid="333" name="FSC#ELAKGOV@1.1001:PersonalSubjSurName">
    <vt:lpwstr/>
  </property>
  <property fmtid="{D5CDD505-2E9C-101B-9397-08002B2CF9AE}" pid="334" name="FSC#ELAKGOV@1.1001:PersonalSubjSalutation">
    <vt:lpwstr/>
  </property>
  <property fmtid="{D5CDD505-2E9C-101B-9397-08002B2CF9AE}" pid="335" name="FSC#ELAKGOV@1.1001:PersonalSubjAddress">
    <vt:lpwstr/>
  </property>
  <property fmtid="{D5CDD505-2E9C-101B-9397-08002B2CF9AE}" pid="336" name="FSC#ATSTATECFG@1.1001:Office">
    <vt:lpwstr/>
  </property>
  <property fmtid="{D5CDD505-2E9C-101B-9397-08002B2CF9AE}" pid="337" name="FSC#ATSTATECFG@1.1001:Agent">
    <vt:lpwstr>Michael Frei</vt:lpwstr>
  </property>
  <property fmtid="{D5CDD505-2E9C-101B-9397-08002B2CF9AE}" pid="338" name="FSC#ATSTATECFG@1.1001:AgentPhone">
    <vt:lpwstr>+41 58 46 293 60</vt:lpwstr>
  </property>
  <property fmtid="{D5CDD505-2E9C-101B-9397-08002B2CF9AE}" pid="339" name="FSC#ATSTATECFG@1.1001:DepartmentFax">
    <vt:lpwstr/>
  </property>
  <property fmtid="{D5CDD505-2E9C-101B-9397-08002B2CF9AE}" pid="340" name="FSC#ATSTATECFG@1.1001:DepartmentEmail">
    <vt:lpwstr/>
  </property>
  <property fmtid="{D5CDD505-2E9C-101B-9397-08002B2CF9AE}" pid="341" name="FSC#ATSTATECFG@1.1001:SubfileDate">
    <vt:lpwstr/>
  </property>
  <property fmtid="{D5CDD505-2E9C-101B-9397-08002B2CF9AE}" pid="342" name="FSC#ATSTATECFG@1.1001:SubfileSubject">
    <vt:lpwstr/>
  </property>
  <property fmtid="{D5CDD505-2E9C-101B-9397-08002B2CF9AE}" pid="343" name="FSC#ATSTATECFG@1.1001:DepartmentZipCode">
    <vt:lpwstr/>
  </property>
  <property fmtid="{D5CDD505-2E9C-101B-9397-08002B2CF9AE}" pid="344" name="FSC#ATSTATECFG@1.1001:DepartmentCountry">
    <vt:lpwstr/>
  </property>
  <property fmtid="{D5CDD505-2E9C-101B-9397-08002B2CF9AE}" pid="345" name="FSC#ATSTATECFG@1.1001:DepartmentCity">
    <vt:lpwstr/>
  </property>
  <property fmtid="{D5CDD505-2E9C-101B-9397-08002B2CF9AE}" pid="346" name="FSC#ATSTATECFG@1.1001:DepartmentStreet">
    <vt:lpwstr/>
  </property>
  <property fmtid="{D5CDD505-2E9C-101B-9397-08002B2CF9AE}" pid="347" name="FSC#ATSTATECFG@1.1001:DepartmentDVR">
    <vt:lpwstr/>
  </property>
  <property fmtid="{D5CDD505-2E9C-101B-9397-08002B2CF9AE}" pid="348" name="FSC#ATSTATECFG@1.1001:DepartmentUID">
    <vt:lpwstr/>
  </property>
  <property fmtid="{D5CDD505-2E9C-101B-9397-08002B2CF9AE}" pid="349" name="FSC#ATSTATECFG@1.1001:SubfileReference">
    <vt:lpwstr>153-00004/00005/00946/00001</vt:lpwstr>
  </property>
  <property fmtid="{D5CDD505-2E9C-101B-9397-08002B2CF9AE}" pid="350" name="FSC#ATSTATECFG@1.1001:Clause">
    <vt:lpwstr/>
  </property>
  <property fmtid="{D5CDD505-2E9C-101B-9397-08002B2CF9AE}" pid="351" name="FSC#ATSTATECFG@1.1001:ApprovedSignature">
    <vt:lpwstr/>
  </property>
  <property fmtid="{D5CDD505-2E9C-101B-9397-08002B2CF9AE}" pid="352" name="FSC#ATSTATECFG@1.1001:BankAccount">
    <vt:lpwstr/>
  </property>
  <property fmtid="{D5CDD505-2E9C-101B-9397-08002B2CF9AE}" pid="353" name="FSC#ATSTATECFG@1.1001:BankAccountOwner">
    <vt:lpwstr/>
  </property>
  <property fmtid="{D5CDD505-2E9C-101B-9397-08002B2CF9AE}" pid="354" name="FSC#ATSTATECFG@1.1001:BankInstitute">
    <vt:lpwstr/>
  </property>
  <property fmtid="{D5CDD505-2E9C-101B-9397-08002B2CF9AE}" pid="355" name="FSC#ATSTATECFG@1.1001:BankAccountID">
    <vt:lpwstr/>
  </property>
  <property fmtid="{D5CDD505-2E9C-101B-9397-08002B2CF9AE}" pid="356" name="FSC#ATSTATECFG@1.1001:BankAccountIBAN">
    <vt:lpwstr/>
  </property>
  <property fmtid="{D5CDD505-2E9C-101B-9397-08002B2CF9AE}" pid="357" name="FSC#ATSTATECFG@1.1001:BankAccountBIC">
    <vt:lpwstr/>
  </property>
  <property fmtid="{D5CDD505-2E9C-101B-9397-08002B2CF9AE}" pid="358" name="FSC#ATSTATECFG@1.1001:BankName">
    <vt:lpwstr/>
  </property>
  <property fmtid="{D5CDD505-2E9C-101B-9397-08002B2CF9AE}" pid="359" name="FSC#COOSYSTEM@1.1:Container">
    <vt:lpwstr>COO.2002.100.2.6907384</vt:lpwstr>
  </property>
  <property fmtid="{D5CDD505-2E9C-101B-9397-08002B2CF9AE}" pid="360" name="FSC#FSCFOLIO@1.1001:docpropproject">
    <vt:lpwstr/>
  </property>
</Properties>
</file>